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Conversion table" sheetId="1" r:id="rId1"/>
  </sheets>
  <definedNames/>
  <calcPr fullCalcOnLoad="1"/>
</workbook>
</file>

<file path=xl/comments1.xml><?xml version="1.0" encoding="utf-8"?>
<comments xmlns="http://schemas.openxmlformats.org/spreadsheetml/2006/main">
  <authors>
    <author>Prof. Stefan Leucht</author>
    <author>Spyridon Siafis</author>
  </authors>
  <commentList>
    <comment ref="J14" authorId="0">
      <text>
        <r>
          <rPr>
            <b/>
            <sz val="9"/>
            <rFont val="Tahoma"/>
            <family val="2"/>
          </rPr>
          <t>Prof. Stefan Leucht:</t>
        </r>
        <r>
          <rPr>
            <sz val="9"/>
            <rFont val="Tahoma"/>
            <family val="2"/>
          </rPr>
          <t xml:space="preserve">
the minimum effective dose for cariprazine is 1.5mg/day, Durgam et al. Schiz Res 2014</t>
        </r>
      </text>
    </comment>
    <comment ref="J11" authorId="0">
      <text>
        <r>
          <rPr>
            <b/>
            <sz val="9"/>
            <rFont val="Tahoma"/>
            <family val="2"/>
          </rPr>
          <t>Prof. Stefan Leucht:</t>
        </r>
        <r>
          <rPr>
            <sz val="9"/>
            <rFont val="Tahoma"/>
            <family val="2"/>
          </rPr>
          <t xml:space="preserve">
The minimum effective dose of brexpiprazole is 2mg/day, Correll et al. Schiz Res 2016 and Correll et al. 2015 AmJPsych</t>
        </r>
      </text>
    </comment>
    <comment ref="C72" authorId="0">
      <text>
        <r>
          <rPr>
            <b/>
            <sz val="9"/>
            <rFont val="Tahoma"/>
            <family val="2"/>
          </rPr>
          <t>Prof. Stefan Leucht:</t>
        </r>
        <r>
          <rPr>
            <sz val="9"/>
            <rFont val="Tahoma"/>
            <family val="2"/>
          </rPr>
          <t xml:space="preserve">
For depot drugs the injected dose must be divided by the injection interval. E.g. if 441mg/4 weeks of aripiprazole is given 441/28 = 15.75 must be entered</t>
        </r>
      </text>
    </comment>
    <comment ref="C73" authorId="0">
      <text>
        <r>
          <rPr>
            <b/>
            <sz val="9"/>
            <rFont val="Tahoma"/>
            <family val="2"/>
          </rPr>
          <t>Prof. Stefan Leucht:</t>
        </r>
        <r>
          <rPr>
            <sz val="9"/>
            <rFont val="Tahoma"/>
            <family val="2"/>
          </rPr>
          <t xml:space="preserve">
For depot drugs the injected dose must be divided by the injection interval. E.g. if 400mg/4 weeks of aripiprazole is given 400/28 = 14.29 must be entered.</t>
        </r>
      </text>
    </comment>
    <comment ref="C74" authorId="0">
      <text>
        <r>
          <rPr>
            <b/>
            <sz val="9"/>
            <rFont val="Tahoma"/>
            <family val="2"/>
          </rPr>
          <t>Prof. Stefan Leucht:</t>
        </r>
        <r>
          <rPr>
            <sz val="9"/>
            <rFont val="Tahoma"/>
            <family val="2"/>
          </rPr>
          <t xml:space="preserve">
For depot drugs the injected dose must be divided by the injection interval. E.g. if 210mg/2 weeks of olanzapine is given 210/14 = 15 must be entered</t>
        </r>
      </text>
    </comment>
    <comment ref="C75" authorId="0">
      <text>
        <r>
          <rPr>
            <b/>
            <sz val="9"/>
            <rFont val="Tahoma"/>
            <family val="2"/>
          </rPr>
          <t>Prof. Stefan Leucht:</t>
        </r>
        <r>
          <rPr>
            <sz val="9"/>
            <rFont val="Tahoma"/>
            <family val="2"/>
          </rPr>
          <t xml:space="preserve">
For paliperidone once monthly the injected dose must be divided by 12.5, not by the injection inverval, e.g. given 150mg/4weeks, then 150/12.5 = 12 should be entered. This procedure is based on a simulation study (Gopal et al. Current Medical Research Opinion;26, 2010)
For this reason, the olanzapine 1mg equivalent doses of Rothe 2018 and DDD were adapted using this conversion factor of 12.5 </t>
        </r>
      </text>
    </comment>
    <comment ref="C79" authorId="0">
      <text>
        <r>
          <rPr>
            <b/>
            <sz val="9"/>
            <rFont val="Tahoma"/>
            <family val="2"/>
          </rPr>
          <t>Spyridon Siafis:</t>
        </r>
        <r>
          <rPr>
            <sz val="9"/>
            <rFont val="Tahoma"/>
            <family val="2"/>
          </rPr>
          <t xml:space="preserve">
For asenapine HP3070, please add the daily oral equivalents, e.g. 3.8mg/24hours are equivalent to 10mg/day and 7.6mg/24hours to 20mg/day (from FDA multi-discipline review page 56)</t>
        </r>
      </text>
    </comment>
    <comment ref="C33" authorId="1">
      <text>
        <r>
          <rPr>
            <b/>
            <sz val="9"/>
            <rFont val="Segoe UI"/>
            <family val="2"/>
          </rPr>
          <t>Spyridon Siafis:</t>
        </r>
        <r>
          <rPr>
            <sz val="9"/>
            <rFont val="Segoe UI"/>
            <family val="2"/>
          </rPr>
          <t xml:space="preserve">
Please add the dose of the tosylate salt (e.g. 60mg of tosylate salt are equivalent to 42 mg of the active free base form-from Correll 2020 JAMA Psychiatry)</t>
        </r>
      </text>
    </comment>
    <comment ref="C76" authorId="0">
      <text>
        <r>
          <rPr>
            <b/>
            <sz val="9"/>
            <rFont val="Tahoma"/>
            <family val="2"/>
          </rPr>
          <t>Prof. Stefan Leucht:</t>
        </r>
        <r>
          <rPr>
            <sz val="9"/>
            <rFont val="Tahoma"/>
            <family val="2"/>
          </rPr>
          <t xml:space="preserve">
For depot drugs the injected dose must be divided by the injection interval. E.g. if 25mg/2 weeks of risperidone consta is given 25/14 =1.79 must be entered</t>
        </r>
      </text>
    </comment>
    <comment ref="C77" authorId="0">
      <text>
        <r>
          <rPr>
            <b/>
            <sz val="9"/>
            <rFont val="Tahoma"/>
            <family val="2"/>
          </rPr>
          <t>Prof. Stefan Leucht:</t>
        </r>
        <r>
          <rPr>
            <sz val="9"/>
            <rFont val="Tahoma"/>
            <family val="2"/>
          </rPr>
          <t xml:space="preserve">
For depot drugs the injected dose must be divided by the injection interval. E.g. if 90mg/4 weeks of RBP-7000 risperidone is given 90/28 = 3.21 must be entered</t>
        </r>
      </text>
    </comment>
    <comment ref="J33" authorId="1">
      <text>
        <r>
          <rPr>
            <b/>
            <sz val="9"/>
            <rFont val="Segoe UI"/>
            <family val="2"/>
          </rPr>
          <t>Spyridon Siafis:</t>
        </r>
        <r>
          <rPr>
            <sz val="9"/>
            <rFont val="Segoe UI"/>
            <family val="2"/>
          </rPr>
          <t xml:space="preserve">
the minimum effective dose of lumateperone tosylate was 60mg/day based on the trials of Lieberman 2015 Biol Psychiatry, Correll 2020 JAMA Psychiatry and NCT02469155</t>
        </r>
      </text>
    </comment>
    <comment ref="H33" authorId="1">
      <text>
        <r>
          <rPr>
            <b/>
            <sz val="9"/>
            <rFont val="Segoe UI"/>
            <family val="2"/>
          </rPr>
          <t>Spyridon Siafis:</t>
        </r>
        <r>
          <rPr>
            <sz val="9"/>
            <rFont val="Segoe UI"/>
            <family val="2"/>
          </rPr>
          <t xml:space="preserve">
ED95=34.71mg/day using a two-stage dose resposne meta-analysis similar to Leucht et al 2020 Am J Psychiatry, using the trials of Lieberman 2015 Biol Psychiatry, Correll 2020 JAMA Psychiatry and NCT02469155</t>
        </r>
      </text>
    </comment>
    <comment ref="F33" authorId="1">
      <text>
        <r>
          <rPr>
            <b/>
            <sz val="9"/>
            <rFont val="Segoe UI"/>
            <family val="2"/>
          </rPr>
          <t>Spyridon Siafis:</t>
        </r>
        <r>
          <rPr>
            <sz val="9"/>
            <rFont val="Segoe UI"/>
            <family val="2"/>
          </rPr>
          <t xml:space="preserve">
ED95=34.71mg/day using a two-stage dose resposne meta-analysis similar to Leucht et al 2020 Am J Psychiatry, using the trials of Lieberman 2015 Biol Psychiatry, Correll 2020 JAMA Psychiatry and NCT02469155</t>
        </r>
      </text>
    </comment>
    <comment ref="D33" authorId="1">
      <text>
        <r>
          <rPr>
            <b/>
            <sz val="9"/>
            <rFont val="Segoe UI"/>
            <family val="2"/>
          </rPr>
          <t>Spyridon Siafis:</t>
        </r>
        <r>
          <rPr>
            <sz val="9"/>
            <rFont val="Segoe UI"/>
            <family val="2"/>
          </rPr>
          <t xml:space="preserve">
ED95=34.71mg/day using a two-stage dose resposne meta-analysis similar to Leucht et al 2020 Am J Psychiatry, using the trials of Lieberman 2015 Biol Psychiatry, Correll 2020 JAMA Psychiatry and NCT02469155</t>
        </r>
      </text>
    </comment>
    <comment ref="J79" authorId="1">
      <text>
        <r>
          <rPr>
            <b/>
            <sz val="9"/>
            <rFont val="Segoe UI"/>
            <family val="2"/>
          </rPr>
          <t>Spyridon Siafis:</t>
        </r>
        <r>
          <rPr>
            <sz val="9"/>
            <rFont val="Segoe UI"/>
            <family val="2"/>
          </rPr>
          <t xml:space="preserve">
the minimum effective dose of asenapine HP3070 was 3.8mg/24hours based on the NCT02876900</t>
        </r>
      </text>
    </comment>
    <comment ref="H79" authorId="1">
      <text>
        <r>
          <rPr>
            <b/>
            <sz val="9"/>
            <rFont val="Segoe UI"/>
            <family val="2"/>
          </rPr>
          <t>Spyridon Siafis:</t>
        </r>
        <r>
          <rPr>
            <sz val="9"/>
            <rFont val="Segoe UI"/>
            <family val="2"/>
          </rPr>
          <t xml:space="preserve">
ED95=3.58mg/24hours using a two-stage dose resposne meta-analysis similar to Leucht et al 2020 Am J Psychiatry, using the trial NCT02876900
</t>
        </r>
      </text>
    </comment>
    <comment ref="F79" authorId="1">
      <text>
        <r>
          <rPr>
            <b/>
            <sz val="9"/>
            <rFont val="Segoe UI"/>
            <family val="2"/>
          </rPr>
          <t>Spyridon Siafis:</t>
        </r>
        <r>
          <rPr>
            <sz val="9"/>
            <rFont val="Segoe UI"/>
            <family val="2"/>
          </rPr>
          <t xml:space="preserve">
ED95=3.58mg/24hours using a two-stage dose resposne meta-analysis similar to Leucht et al 2020 Am J Psychiatry, using the trial NCT02876900</t>
        </r>
      </text>
    </comment>
    <comment ref="D79" authorId="1">
      <text>
        <r>
          <rPr>
            <b/>
            <sz val="9"/>
            <rFont val="Segoe UI"/>
            <family val="2"/>
          </rPr>
          <t>Spyridon Siafis:</t>
        </r>
        <r>
          <rPr>
            <sz val="9"/>
            <rFont val="Segoe UI"/>
            <family val="2"/>
          </rPr>
          <t xml:space="preserve">
ED95=3.58mg/24hours using a two-stage dose resposne meta-analysis similar to Leucht et al 2020 Am J Psychiatry, using the trial NCT02876900</t>
        </r>
      </text>
    </comment>
    <comment ref="C18" authorId="1">
      <text>
        <r>
          <rPr>
            <b/>
            <sz val="9"/>
            <rFont val="Segoe UI"/>
            <family val="2"/>
          </rPr>
          <t>Spyridon Siafis:</t>
        </r>
        <r>
          <rPr>
            <sz val="9"/>
            <rFont val="Segoe UI"/>
            <family val="2"/>
          </rPr>
          <t xml:space="preserve">
For depot drugs the injected dose must be divided by the injection interval in days.</t>
        </r>
      </text>
    </comment>
    <comment ref="C25" authorId="1">
      <text>
        <r>
          <rPr>
            <b/>
            <sz val="9"/>
            <rFont val="Segoe UI"/>
            <family val="2"/>
          </rPr>
          <t>Spyridon Siafis:</t>
        </r>
        <r>
          <rPr>
            <sz val="9"/>
            <rFont val="Segoe UI"/>
            <family val="2"/>
          </rPr>
          <t xml:space="preserve">
For depot drugs the injected dose must be divided by the injection interval in days.</t>
        </r>
      </text>
    </comment>
    <comment ref="C26" authorId="1">
      <text>
        <r>
          <rPr>
            <b/>
            <sz val="9"/>
            <rFont val="Segoe UI"/>
            <family val="2"/>
          </rPr>
          <t>Spyridon Siafis:</t>
        </r>
        <r>
          <rPr>
            <sz val="9"/>
            <rFont val="Segoe UI"/>
            <family val="2"/>
          </rPr>
          <t xml:space="preserve">
For depot drugs the injected dose must be divided by the injection interval in days.</t>
        </r>
      </text>
    </comment>
    <comment ref="C27" authorId="1">
      <text>
        <r>
          <rPr>
            <b/>
            <sz val="9"/>
            <rFont val="Segoe UI"/>
            <family val="2"/>
          </rPr>
          <t>Spyridon Siafis:</t>
        </r>
        <r>
          <rPr>
            <sz val="9"/>
            <rFont val="Segoe UI"/>
            <family val="2"/>
          </rPr>
          <t xml:space="preserve">
For depot drugs the injected dose must be divided by the injection interval in days.</t>
        </r>
      </text>
    </comment>
    <comment ref="C28" authorId="1">
      <text>
        <r>
          <rPr>
            <b/>
            <sz val="9"/>
            <rFont val="Segoe UI"/>
            <family val="2"/>
          </rPr>
          <t>Spyridon Siafis:</t>
        </r>
        <r>
          <rPr>
            <sz val="9"/>
            <rFont val="Segoe UI"/>
            <family val="2"/>
          </rPr>
          <t xml:space="preserve">
For depot drugs the injected dose must be divided by the injection interval in days.</t>
        </r>
      </text>
    </comment>
    <comment ref="C46" authorId="1">
      <text>
        <r>
          <rPr>
            <b/>
            <sz val="9"/>
            <rFont val="Segoe UI"/>
            <family val="2"/>
          </rPr>
          <t>Spyridon Siafis:</t>
        </r>
        <r>
          <rPr>
            <sz val="9"/>
            <rFont val="Segoe UI"/>
            <family val="2"/>
          </rPr>
          <t xml:space="preserve">
For depot drugs the injected dose must be divided by the injection interval in days.</t>
        </r>
      </text>
    </comment>
    <comment ref="C49" authorId="1">
      <text>
        <r>
          <rPr>
            <b/>
            <sz val="9"/>
            <rFont val="Segoe UI"/>
            <family val="2"/>
          </rPr>
          <t>Spyridon Siafis:</t>
        </r>
        <r>
          <rPr>
            <sz val="9"/>
            <rFont val="Segoe UI"/>
            <family val="2"/>
          </rPr>
          <t xml:space="preserve">
For depot drugs the injected dose must be divided by the injection interval in days.</t>
        </r>
      </text>
    </comment>
    <comment ref="C55" authorId="1">
      <text>
        <r>
          <rPr>
            <b/>
            <sz val="9"/>
            <rFont val="Segoe UI"/>
            <family val="2"/>
          </rPr>
          <t>Spyridon Siafis:</t>
        </r>
        <r>
          <rPr>
            <sz val="9"/>
            <rFont val="Segoe UI"/>
            <family val="2"/>
          </rPr>
          <t xml:space="preserve">
For depot drugs the injected dose must be divided by the injection interval in days.</t>
        </r>
      </text>
    </comment>
    <comment ref="C70" authorId="1">
      <text>
        <r>
          <rPr>
            <b/>
            <sz val="9"/>
            <rFont val="Segoe UI"/>
            <family val="2"/>
          </rPr>
          <t>Spyridon Siafis:</t>
        </r>
        <r>
          <rPr>
            <sz val="9"/>
            <rFont val="Segoe UI"/>
            <family val="2"/>
          </rPr>
          <t xml:space="preserve">
For depot drugs the injected dose must be divided by the injection interval in days.</t>
        </r>
      </text>
    </comment>
    <comment ref="C8" authorId="1">
      <text>
        <r>
          <rPr>
            <b/>
            <sz val="9"/>
            <rFont val="Segoe UI"/>
            <family val="2"/>
          </rPr>
          <t>Spyridon Siafis:</t>
        </r>
        <r>
          <rPr>
            <sz val="9"/>
            <rFont val="Segoe UI"/>
            <family val="2"/>
          </rPr>
          <t xml:space="preserve">
For depot drugs the injected dose must be divided by the injection interval in days.</t>
        </r>
      </text>
    </comment>
    <comment ref="C12" authorId="1">
      <text>
        <r>
          <rPr>
            <b/>
            <sz val="9"/>
            <rFont val="Segoe UI"/>
            <family val="2"/>
          </rPr>
          <t>Spyridon Siafis:</t>
        </r>
        <r>
          <rPr>
            <sz val="9"/>
            <rFont val="Segoe UI"/>
            <family val="2"/>
          </rPr>
          <t xml:space="preserve">
For depot drugs the injected dose must be divided by the injection interval in days.</t>
        </r>
      </text>
    </comment>
    <comment ref="C40" authorId="1">
      <text>
        <r>
          <rPr>
            <b/>
            <sz val="9"/>
            <rFont val="Segoe UI"/>
            <family val="2"/>
          </rPr>
          <t>Spyridon Siafis:</t>
        </r>
        <r>
          <rPr>
            <sz val="9"/>
            <rFont val="Segoe UI"/>
            <family val="2"/>
          </rPr>
          <t xml:space="preserve">
For depot drugs the injected dose must be divided by the injection interval in days.</t>
        </r>
      </text>
    </comment>
    <comment ref="C42" authorId="1">
      <text>
        <r>
          <rPr>
            <b/>
            <sz val="9"/>
            <rFont val="Segoe UI"/>
            <family val="2"/>
          </rPr>
          <t>Spyridon Siafis:</t>
        </r>
        <r>
          <rPr>
            <sz val="9"/>
            <rFont val="Segoe UI"/>
            <family val="2"/>
          </rPr>
          <t xml:space="preserve">
For depot drugs the injected dose must be divided by the injection interval in days.</t>
        </r>
      </text>
    </comment>
  </commentList>
</comments>
</file>

<file path=xl/sharedStrings.xml><?xml version="1.0" encoding="utf-8"?>
<sst xmlns="http://schemas.openxmlformats.org/spreadsheetml/2006/main" count="208" uniqueCount="196">
  <si>
    <t>ATC code  </t>
  </si>
  <si>
    <t>Name  </t>
  </si>
  <si>
    <t>N05AA01  </t>
  </si>
  <si>
    <t>N05AA02  </t>
  </si>
  <si>
    <t>N05AA03  </t>
  </si>
  <si>
    <t>N05AA04  </t>
  </si>
  <si>
    <t>N05AA05  </t>
  </si>
  <si>
    <t>N05AA06  </t>
  </si>
  <si>
    <t>N05AA07  </t>
  </si>
  <si>
    <t>N05AB01  </t>
  </si>
  <si>
    <t>N05AB02  </t>
  </si>
  <si>
    <t>N05AB03  </t>
  </si>
  <si>
    <t>N05AB04  </t>
  </si>
  <si>
    <t>N05AB05  </t>
  </si>
  <si>
    <t>N05AB06  </t>
  </si>
  <si>
    <t>N05AB07  </t>
  </si>
  <si>
    <t>N05AB08  </t>
  </si>
  <si>
    <t>N05AB09  </t>
  </si>
  <si>
    <t>N05AB10  </t>
  </si>
  <si>
    <t>N05AC01  </t>
  </si>
  <si>
    <t>N05AC02  </t>
  </si>
  <si>
    <t>N05AC03  </t>
  </si>
  <si>
    <t>N05AC04  </t>
  </si>
  <si>
    <t>N05AD01  </t>
  </si>
  <si>
    <t>N05AD02  </t>
  </si>
  <si>
    <t>N05AD03  </t>
  </si>
  <si>
    <t>N05AD04  </t>
  </si>
  <si>
    <t>N05AD05  </t>
  </si>
  <si>
    <t>N05AD06  </t>
  </si>
  <si>
    <t>N05AD07  </t>
  </si>
  <si>
    <t>N05AD08  </t>
  </si>
  <si>
    <t>N05AD09  </t>
  </si>
  <si>
    <t>N05AE01  </t>
  </si>
  <si>
    <t>N05AE02  </t>
  </si>
  <si>
    <t>N05AE03  </t>
  </si>
  <si>
    <t>N05AE04  </t>
  </si>
  <si>
    <t>N05AE05  </t>
  </si>
  <si>
    <t>N05AF01  </t>
  </si>
  <si>
    <t>N05AF02  </t>
  </si>
  <si>
    <t>N05AF03  </t>
  </si>
  <si>
    <t>N05AF04  </t>
  </si>
  <si>
    <t>N05AF05  </t>
  </si>
  <si>
    <t>N05AG01  </t>
  </si>
  <si>
    <t>N05AG02  </t>
  </si>
  <si>
    <t>N05AG03  </t>
  </si>
  <si>
    <t>N05AH01  </t>
  </si>
  <si>
    <t>N05AH02  </t>
  </si>
  <si>
    <t>N05AH03  </t>
  </si>
  <si>
    <t>N05AH04  </t>
  </si>
  <si>
    <t>N05AH05  </t>
  </si>
  <si>
    <t>N05AH06  </t>
  </si>
  <si>
    <t>N05AL01  </t>
  </si>
  <si>
    <t>N05AL02  </t>
  </si>
  <si>
    <t>N05AL03  </t>
  </si>
  <si>
    <t>N05AL04  </t>
  </si>
  <si>
    <t>N05AL05  </t>
  </si>
  <si>
    <t>N05AL06  </t>
  </si>
  <si>
    <t>N05AL07  </t>
  </si>
  <si>
    <t>N05AX07  </t>
  </si>
  <si>
    <t>N05AX08  </t>
  </si>
  <si>
    <t>N05AX10  </t>
  </si>
  <si>
    <t>N05AX11  </t>
  </si>
  <si>
    <t>N05AX12  </t>
  </si>
  <si>
    <t>N05AX13  </t>
  </si>
  <si>
    <t>N05AX14  </t>
  </si>
  <si>
    <t>N05AX15  </t>
  </si>
  <si>
    <t>RIS 1mg equ</t>
  </si>
  <si>
    <t>HAL 1mg equ</t>
  </si>
  <si>
    <t>CPZ 100mg equ</t>
  </si>
  <si>
    <t>OLA 1mg equ Oral</t>
  </si>
  <si>
    <t>OLA equ dose</t>
  </si>
  <si>
    <t>OLA 1mg equ Parenteral</t>
  </si>
  <si>
    <t>OLA 1mg equ Depot</t>
  </si>
  <si>
    <t>OLA equ dose Oral</t>
  </si>
  <si>
    <t>OLA equ dose Parenteral</t>
  </si>
  <si>
    <t>OLA equ dose Depot</t>
  </si>
  <si>
    <t>DDD Oral form</t>
  </si>
  <si>
    <t>DDD Depot form</t>
  </si>
  <si>
    <t>DDD Paren-teral form</t>
  </si>
  <si>
    <t>DDDs</t>
  </si>
  <si>
    <t>RIS equ dose Oral</t>
  </si>
  <si>
    <t>RIS equ dose Depot</t>
  </si>
  <si>
    <t>RIS equ dose Parenteral</t>
  </si>
  <si>
    <t>HAL equ dose Oral</t>
  </si>
  <si>
    <t>HAL equ dose Parenteral</t>
  </si>
  <si>
    <t>HAL equ dose Depot</t>
  </si>
  <si>
    <t>CPZ equ dose Oral</t>
  </si>
  <si>
    <t>CPZ equ dose Parenteral</t>
  </si>
  <si>
    <t>CPZ equ dose Depot</t>
  </si>
  <si>
    <t>International consensus (Gardner et al 2010)</t>
  </si>
  <si>
    <t xml:space="preserve">OLA 1mg equ for oral drug  </t>
  </si>
  <si>
    <t xml:space="preserve">OLA 1mg equ for oral drug </t>
  </si>
  <si>
    <t>CPZ 100mg equ for oral drug</t>
  </si>
  <si>
    <t xml:space="preserve">OLA 1mg oral equ for depot drug </t>
  </si>
  <si>
    <t>HAL 1mg injectable equ for short-acting injectable</t>
  </si>
  <si>
    <t>HAL 1mg equ dose</t>
  </si>
  <si>
    <t>CPZ equ dose</t>
  </si>
  <si>
    <t>Acepromazine </t>
  </si>
  <si>
    <t>Acetophenazine </t>
  </si>
  <si>
    <t>Amisulpride </t>
  </si>
  <si>
    <t>Aripiprazole </t>
  </si>
  <si>
    <t>Asenapine </t>
  </si>
  <si>
    <t>Benperidol </t>
  </si>
  <si>
    <t>Bromperidol </t>
  </si>
  <si>
    <t>Butaperazine </t>
  </si>
  <si>
    <t>Cariprazine</t>
  </si>
  <si>
    <t>Chlorproethazine </t>
  </si>
  <si>
    <t>Chlorpromazine </t>
  </si>
  <si>
    <t>Chlorprothixene </t>
  </si>
  <si>
    <t>Clopenthixol </t>
  </si>
  <si>
    <t>Clotiapine </t>
  </si>
  <si>
    <t>Clozapine </t>
  </si>
  <si>
    <t>Cyamemazine </t>
  </si>
  <si>
    <t>Dixyrazine </t>
  </si>
  <si>
    <t>Droperidol </t>
  </si>
  <si>
    <t>Fluanisone </t>
  </si>
  <si>
    <t>Flupentixol </t>
  </si>
  <si>
    <t>Fluphenazine </t>
  </si>
  <si>
    <t>Fluspirilene </t>
  </si>
  <si>
    <t>Haloperidol </t>
  </si>
  <si>
    <t>Iloperidone </t>
  </si>
  <si>
    <t>Levomepromazine </t>
  </si>
  <si>
    <t>Levosulpiride </t>
  </si>
  <si>
    <t>Loxapine </t>
  </si>
  <si>
    <t>Lurasidone </t>
  </si>
  <si>
    <t>Melperone </t>
  </si>
  <si>
    <t>Mesoridazine </t>
  </si>
  <si>
    <t>Molindone </t>
  </si>
  <si>
    <t>Moperone </t>
  </si>
  <si>
    <t>Mosapramine </t>
  </si>
  <si>
    <t>Olanzapine </t>
  </si>
  <si>
    <t>Oxypertine </t>
  </si>
  <si>
    <t>Penfluridol </t>
  </si>
  <si>
    <t>Perazine </t>
  </si>
  <si>
    <t>Periciazine </t>
  </si>
  <si>
    <t>Perphenazine </t>
  </si>
  <si>
    <t>Pimozide </t>
  </si>
  <si>
    <t>Pipamperone </t>
  </si>
  <si>
    <t>Pipotiazine </t>
  </si>
  <si>
    <t>Prochlorperazine </t>
  </si>
  <si>
    <t>Promazine </t>
  </si>
  <si>
    <t>Prothipendyl </t>
  </si>
  <si>
    <t>Quetiapine </t>
  </si>
  <si>
    <t>Remoxipride </t>
  </si>
  <si>
    <t>Risperidone </t>
  </si>
  <si>
    <t>Sertindole </t>
  </si>
  <si>
    <t>Sulpiride </t>
  </si>
  <si>
    <t>Sultopride </t>
  </si>
  <si>
    <t>Thiopropazate </t>
  </si>
  <si>
    <t>Thioproperazine </t>
  </si>
  <si>
    <t>Thioridazine </t>
  </si>
  <si>
    <t>Tiapride </t>
  </si>
  <si>
    <t>Tiotixene </t>
  </si>
  <si>
    <t>Trifluoperazine </t>
  </si>
  <si>
    <t>Triflupromazine </t>
  </si>
  <si>
    <t>Veralipride </t>
  </si>
  <si>
    <t>Ziprasidone </t>
  </si>
  <si>
    <t>Zotepine </t>
  </si>
  <si>
    <t>Zuclopenthixol </t>
  </si>
  <si>
    <t>Classical mean dose 
method for old drugs 
(Davis 1974)</t>
  </si>
  <si>
    <t>Number for sorting</t>
  </si>
  <si>
    <t>Abbreviations: DDD = defined daily dose, OLA = olanzapine, RIS = risperidone, HAL = haloperidol, CPZ = chlorpromazine, equ = equivalent</t>
  </si>
  <si>
    <t>Brexpiprazole</t>
  </si>
  <si>
    <t>N05AX16</t>
  </si>
  <si>
    <t>Paliperidone once monthly</t>
  </si>
  <si>
    <t>Aripiprazole lauroxil</t>
  </si>
  <si>
    <t>Aripiprazole maintena</t>
  </si>
  <si>
    <t>Risperidone consta</t>
  </si>
  <si>
    <t>Risperidone RBP-7000</t>
  </si>
  <si>
    <t>Paliperidone</t>
  </si>
  <si>
    <t>Olanzapine LAI</t>
  </si>
  <si>
    <t>White columns: Doses equivalent to 1mg olanzapine for oral drugs, to 1mg haloperidol for short-acting injectable drugs and to 1mg olanzapine for depot drugs
Green columns:  Actual dose of drug entered in column C) converted to olanzapine units</t>
  </si>
  <si>
    <t>White column: Doses equivalent to 1mg oral olanzapine
Green column:  Actual dose of drug entered in column C) converted to olanzapine units</t>
  </si>
  <si>
    <t>White column: Doses equivalent to 100mg chlorpromazine
Green column:  Actual dose of drug entered in column C) converted to chlorpromazine units</t>
  </si>
  <si>
    <t>White columns: Doses equivalent to 1mg oral olanzapine
Green columns:  Actual dose of drug entered in column C) converted to  olanzapine units for oral, parenteral and depot formulations</t>
  </si>
  <si>
    <t>White columns: Doses equivalent to 1mg oral risperidone
Green columns:  Actual dose of drug entered in column C) converted to  risperidone units for oral, parenteral and depot formulations</t>
  </si>
  <si>
    <t>White columns: Doses equivalent to 1mg oral haloperidol
Green columns:  Actual dose of drug entered in column C) converted to  haloperidol units for oral, parenteral and depot formulations</t>
  </si>
  <si>
    <t>White columns: Doses equivalent to 100mg chlorpromazine
Green columns:  Actual dose of drug entered in column C) converted to chlorpromazine units for oral, parenteral and depot formulations</t>
  </si>
  <si>
    <t>RIS 1mg equ for oral drug  based on 95%ED</t>
  </si>
  <si>
    <t>RIS equ dose</t>
  </si>
  <si>
    <t>OLA 1mg equ for oral drug  based on 95%ED</t>
  </si>
  <si>
    <t>HAL 1mg equ for oral drug  based on 95%ED</t>
  </si>
  <si>
    <t>HAL equ dose</t>
  </si>
  <si>
    <t>Explanation: enter the dose of your drug in column C (at the start 1 is put in as a dummy variable). In the green columns you will then find the estimated equivalence doses based on the various methods (Dose response meta-analysis, minimum effective dose method, mean dose method, DDD method), and in different units (oral olanzapine units, oral risperidone units, oral haloperidol units, oral chlorpromazine units)</t>
  </si>
  <si>
    <t>White column: Doses equivalent to 1mg oral risperidone/olanzapine/haloperidol
Green column:  Actual dose of drug entered in column C) converted to risperidone/olanzapine/haloperidol units</t>
  </si>
  <si>
    <t>Classical mean 
dose method
(Leucht et al. 2015)</t>
  </si>
  <si>
    <t xml:space="preserve">                                                                             DEFINED DAILY DOSES (DDD) METHOD
                                                                             (Leucht et al. 2016)</t>
  </si>
  <si>
    <t>Minimum effective 
dose method 
(Leucht et al. 2014)</t>
  </si>
  <si>
    <t>Lumateperone</t>
  </si>
  <si>
    <t>TRANSDERMAL</t>
  </si>
  <si>
    <t>DEPOT (LONG-ACTING INJECTABLE DRUGS): for the depot formulations the numbers below are derived from the dose-response meta-analysis (Leucht et al. 2020). The estimates of the minimum-effective doses are based on Rothe et al. Schizophrenia Research 2018. The estimates based on DDDs just used the oral formulations for equivalence estimations following the DDD approach of the WHO</t>
  </si>
  <si>
    <t>Dose response meta-analysis (Leucht et al. 2020)</t>
  </si>
  <si>
    <t>Actual dose (for depot see comment)</t>
  </si>
  <si>
    <t>Trifluperidol </t>
  </si>
  <si>
    <t>Asenapine HP3070</t>
  </si>
  <si>
    <r>
      <rPr>
        <b/>
        <sz val="12"/>
        <color indexed="8"/>
        <rFont val="Arial"/>
        <family val="2"/>
      </rPr>
      <t>References:</t>
    </r>
    <r>
      <rPr>
        <sz val="12"/>
        <color indexed="8"/>
        <rFont val="Arial"/>
        <family val="2"/>
      </rPr>
      <t xml:space="preserve"> 
Davis JM. Dose equivalence of the antipsychotic drugs. JPsychiatrRes 1974 1974;11:65-69
Leucht S, Samara M, Heres S, Patel MX, Woods SW, Davis JM. Dose equivalents for second-generation antipsychotics: the minimum effective dose method. Schizophr Bull Mar 2014;40(2):314-326.
Leucht S, Samara M, Heres S, Patel MX, Furukawa T, Cipriani A, Geddes J, Davis JM. Dose Equivalents for Second-Generation Antipsychotic Drugs: The Classical Mean Dose Method. Schizophr Bull Apr 3 2015
Gardner DM, Murphy AL, O'Donnell H, Centorrino F, Baldessarini RJ. International consensus study of antipsychotic dosing. Am J Psychiatry 6/2010 2010;167(6):686-693.
Rothe PH, Heres S, Leucht S. Dose equivalents for second generation long-acting injectable antipsychotics: The minimum effective dose method. Schizophr Res. 2017 Jul 21. pii: S0920-9964(17)30444-9. doi:10.1016/j.schres.2017.07.033
Leucht S, Crippa A, Siafis S, Patel M, Orsini N, Davis JM. Dose response meta-analysis of antipsychotic drugs for acute schizophrenia. Am J Psychiatry Published Online:16 Dec 2019 https://doi.org/10.1176/appi.ajp.2019.19010034</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</si>
</sst>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Ja&quot;;&quot;Ja&quot;;&quot;Nein&quot;"/>
    <numFmt numFmtId="181" formatCode="&quot;Wahr&quot;;&quot;Wahr&quot;;&quot;Falsch&quot;"/>
    <numFmt numFmtId="182" formatCode="&quot;Ein&quot;;&quot;Ein&quot;;&quot;Aus&quot;"/>
    <numFmt numFmtId="183" formatCode="[$€-2]\ #,##0.00_);[Red]\([$€-2]\ #,##0.00\)"/>
    <numFmt numFmtId="184" formatCode="0.0"/>
    <numFmt numFmtId="185" formatCode="0.0000"/>
  </numFmts>
  <fonts count="51">
    <font>
      <sz val="11"/>
      <color theme="1"/>
      <name val="Calibri"/>
      <family val="2"/>
    </font>
    <font>
      <sz val="11"/>
      <color indexed="8"/>
      <name val="Calibri"/>
      <family val="2"/>
    </font>
    <font>
      <sz val="12"/>
      <color indexed="8"/>
      <name val="Arial"/>
      <family val="2"/>
    </font>
    <font>
      <b/>
      <sz val="12"/>
      <color indexed="8"/>
      <name val="Arial"/>
      <family val="2"/>
    </font>
    <font>
      <sz val="9"/>
      <name val="Tahoma"/>
      <family val="2"/>
    </font>
    <font>
      <b/>
      <sz val="9"/>
      <name val="Tahoma"/>
      <family val="2"/>
    </font>
    <font>
      <sz val="9"/>
      <name val="Segoe UI"/>
      <family val="2"/>
    </font>
    <font>
      <b/>
      <sz val="9"/>
      <name val="Segoe UI"/>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indexed="8"/>
      <name val="Arial"/>
      <family val="2"/>
    </font>
    <font>
      <b/>
      <sz val="9"/>
      <color indexed="8"/>
      <name val="Arial"/>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theme="1"/>
      <name val="Arial"/>
      <family val="2"/>
    </font>
    <font>
      <b/>
      <sz val="9"/>
      <color theme="1"/>
      <name val="Arial"/>
      <family val="2"/>
    </font>
    <font>
      <b/>
      <sz val="12"/>
      <color theme="1"/>
      <name val="Arial"/>
      <family val="2"/>
    </font>
    <font>
      <sz val="12"/>
      <color theme="1"/>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medium"/>
      <right style="medium"/>
      <top style="medium"/>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medium"/>
      <bottom style="medium"/>
    </border>
    <border>
      <left style="thin"/>
      <right style="thin"/>
      <top style="medium"/>
      <bottom style="medium"/>
    </border>
    <border>
      <left style="medium"/>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0" fontId="31"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125">
    <xf numFmtId="0" fontId="0" fillId="0" borderId="0" xfId="0" applyFont="1" applyAlignment="1">
      <alignment/>
    </xf>
    <xf numFmtId="2" fontId="0" fillId="0" borderId="0" xfId="0" applyNumberFormat="1" applyAlignment="1">
      <alignment horizontal="right"/>
    </xf>
    <xf numFmtId="0" fontId="0" fillId="33" borderId="0" xfId="0" applyFill="1" applyAlignment="1">
      <alignment/>
    </xf>
    <xf numFmtId="2" fontId="0" fillId="0" borderId="0" xfId="0" applyNumberFormat="1" applyBorder="1" applyAlignment="1">
      <alignment horizontal="left"/>
    </xf>
    <xf numFmtId="2" fontId="46" fillId="0" borderId="0" xfId="0" applyNumberFormat="1" applyFont="1" applyBorder="1" applyAlignment="1">
      <alignment horizontal="left"/>
    </xf>
    <xf numFmtId="2" fontId="46" fillId="0" borderId="0" xfId="0" applyNumberFormat="1" applyFont="1" applyBorder="1" applyAlignment="1">
      <alignment horizontal="left" vertical="center" wrapText="1"/>
    </xf>
    <xf numFmtId="2" fontId="46" fillId="33" borderId="0" xfId="0" applyNumberFormat="1" applyFont="1" applyFill="1" applyBorder="1" applyAlignment="1">
      <alignment horizontal="left"/>
    </xf>
    <xf numFmtId="2" fontId="47" fillId="0" borderId="0" xfId="0" applyNumberFormat="1" applyFont="1" applyBorder="1" applyAlignment="1">
      <alignment horizontal="left" vertical="center"/>
    </xf>
    <xf numFmtId="2" fontId="0" fillId="33" borderId="0" xfId="0" applyNumberFormat="1" applyFill="1" applyAlignment="1">
      <alignment horizontal="right"/>
    </xf>
    <xf numFmtId="2" fontId="48" fillId="0" borderId="0" xfId="0" applyNumberFormat="1" applyFont="1" applyBorder="1" applyAlignment="1">
      <alignment horizontal="left" vertical="center"/>
    </xf>
    <xf numFmtId="2" fontId="46" fillId="0" borderId="10" xfId="0" applyNumberFormat="1" applyFont="1" applyBorder="1" applyAlignment="1">
      <alignment horizontal="left" vertical="center" wrapText="1"/>
    </xf>
    <xf numFmtId="2" fontId="46" fillId="0" borderId="10" xfId="0" applyNumberFormat="1" applyFont="1" applyBorder="1" applyAlignment="1">
      <alignment horizontal="left"/>
    </xf>
    <xf numFmtId="0" fontId="0" fillId="0" borderId="10" xfId="0" applyBorder="1" applyAlignment="1">
      <alignment/>
    </xf>
    <xf numFmtId="2" fontId="0" fillId="0" borderId="10" xfId="0" applyNumberFormat="1" applyBorder="1" applyAlignment="1">
      <alignment horizontal="right"/>
    </xf>
    <xf numFmtId="2" fontId="46" fillId="33" borderId="11" xfId="0" applyNumberFormat="1" applyFont="1" applyFill="1" applyBorder="1" applyAlignment="1">
      <alignment horizontal="left"/>
    </xf>
    <xf numFmtId="2" fontId="46" fillId="0" borderId="12" xfId="0" applyNumberFormat="1" applyFont="1" applyBorder="1" applyAlignment="1">
      <alignment horizontal="left"/>
    </xf>
    <xf numFmtId="2" fontId="46" fillId="0" borderId="12" xfId="0" applyNumberFormat="1" applyFont="1" applyBorder="1" applyAlignment="1">
      <alignment horizontal="left" vertical="center" wrapText="1"/>
    </xf>
    <xf numFmtId="2" fontId="0" fillId="0" borderId="12" xfId="0" applyNumberFormat="1" applyBorder="1" applyAlignment="1">
      <alignment horizontal="right"/>
    </xf>
    <xf numFmtId="2" fontId="46" fillId="33" borderId="13" xfId="0" applyNumberFormat="1" applyFont="1" applyFill="1" applyBorder="1" applyAlignment="1">
      <alignment horizontal="left"/>
    </xf>
    <xf numFmtId="2" fontId="46" fillId="34" borderId="14" xfId="0" applyNumberFormat="1" applyFont="1" applyFill="1" applyBorder="1" applyAlignment="1">
      <alignment horizontal="left" vertical="center" wrapText="1"/>
    </xf>
    <xf numFmtId="0" fontId="0" fillId="0" borderId="14" xfId="0" applyBorder="1" applyAlignment="1">
      <alignment/>
    </xf>
    <xf numFmtId="2" fontId="46" fillId="0" borderId="14" xfId="0" applyNumberFormat="1" applyFont="1" applyBorder="1" applyAlignment="1">
      <alignment horizontal="left" vertical="center" wrapText="1"/>
    </xf>
    <xf numFmtId="0" fontId="0" fillId="0" borderId="0" xfId="0" applyBorder="1" applyAlignment="1">
      <alignment/>
    </xf>
    <xf numFmtId="2" fontId="46" fillId="34" borderId="0" xfId="0" applyNumberFormat="1" applyFont="1" applyFill="1" applyBorder="1" applyAlignment="1">
      <alignment horizontal="left" vertical="center" wrapText="1"/>
    </xf>
    <xf numFmtId="0" fontId="0" fillId="33" borderId="0" xfId="0" applyFill="1" applyBorder="1" applyAlignment="1">
      <alignment/>
    </xf>
    <xf numFmtId="2" fontId="0" fillId="0" borderId="0" xfId="0" applyNumberFormat="1" applyBorder="1" applyAlignment="1">
      <alignment horizontal="right"/>
    </xf>
    <xf numFmtId="2" fontId="0" fillId="33" borderId="0" xfId="0" applyNumberFormat="1" applyFill="1" applyBorder="1" applyAlignment="1">
      <alignment horizontal="right"/>
    </xf>
    <xf numFmtId="0" fontId="0" fillId="0" borderId="0" xfId="0" applyFill="1" applyBorder="1" applyAlignment="1">
      <alignment/>
    </xf>
    <xf numFmtId="2" fontId="2" fillId="0" borderId="0" xfId="0" applyNumberFormat="1" applyFont="1" applyBorder="1" applyAlignment="1">
      <alignment horizontal="left" wrapText="1"/>
    </xf>
    <xf numFmtId="2" fontId="49" fillId="0" borderId="15" xfId="0" applyNumberFormat="1" applyFont="1" applyBorder="1" applyAlignment="1">
      <alignment horizontal="left"/>
    </xf>
    <xf numFmtId="2" fontId="49" fillId="0" borderId="16" xfId="0" applyNumberFormat="1" applyFont="1" applyBorder="1" applyAlignment="1">
      <alignment horizontal="left"/>
    </xf>
    <xf numFmtId="2" fontId="47" fillId="0" borderId="17" xfId="0" applyNumberFormat="1" applyFont="1" applyBorder="1" applyAlignment="1">
      <alignment horizontal="left" vertical="center"/>
    </xf>
    <xf numFmtId="2" fontId="0" fillId="0" borderId="10" xfId="0" applyNumberFormat="1" applyFont="1" applyBorder="1" applyAlignment="1">
      <alignment horizontal="right"/>
    </xf>
    <xf numFmtId="2" fontId="0" fillId="0" borderId="0" xfId="0" applyNumberFormat="1" applyFont="1" applyBorder="1" applyAlignment="1">
      <alignment horizontal="right"/>
    </xf>
    <xf numFmtId="2" fontId="0" fillId="35" borderId="0" xfId="0" applyNumberFormat="1" applyFont="1" applyFill="1" applyBorder="1" applyAlignment="1">
      <alignment horizontal="right" vertical="center" wrapText="1"/>
    </xf>
    <xf numFmtId="2" fontId="0" fillId="33" borderId="11" xfId="0" applyNumberFormat="1" applyFont="1" applyFill="1" applyBorder="1" applyAlignment="1">
      <alignment horizontal="right"/>
    </xf>
    <xf numFmtId="2" fontId="0" fillId="33" borderId="11" xfId="0" applyNumberFormat="1" applyFont="1" applyFill="1" applyBorder="1" applyAlignment="1">
      <alignment horizontal="right" vertical="center" wrapText="1"/>
    </xf>
    <xf numFmtId="0" fontId="0" fillId="0" borderId="12" xfId="0" applyBorder="1" applyAlignment="1">
      <alignment/>
    </xf>
    <xf numFmtId="2" fontId="49" fillId="0" borderId="0" xfId="0" applyNumberFormat="1" applyFont="1" applyBorder="1" applyAlignment="1">
      <alignment horizontal="left" vertical="top"/>
    </xf>
    <xf numFmtId="2" fontId="47" fillId="0" borderId="16" xfId="0" applyNumberFormat="1" applyFont="1" applyBorder="1" applyAlignment="1">
      <alignment horizontal="left" vertical="center" wrapText="1"/>
    </xf>
    <xf numFmtId="2" fontId="0" fillId="33" borderId="11" xfId="0" applyNumberFormat="1" applyFill="1" applyBorder="1" applyAlignment="1">
      <alignment horizontal="right"/>
    </xf>
    <xf numFmtId="2" fontId="0" fillId="33" borderId="13" xfId="0" applyNumberFormat="1" applyFill="1" applyBorder="1" applyAlignment="1">
      <alignment horizontal="right"/>
    </xf>
    <xf numFmtId="0" fontId="0" fillId="33" borderId="11" xfId="0" applyFill="1" applyBorder="1" applyAlignment="1">
      <alignment/>
    </xf>
    <xf numFmtId="0" fontId="0" fillId="0" borderId="18" xfId="0" applyBorder="1" applyAlignment="1">
      <alignment/>
    </xf>
    <xf numFmtId="2" fontId="46" fillId="34" borderId="18" xfId="0" applyNumberFormat="1" applyFont="1" applyFill="1" applyBorder="1" applyAlignment="1">
      <alignment horizontal="left" vertical="center" wrapText="1"/>
    </xf>
    <xf numFmtId="2" fontId="0" fillId="0" borderId="19" xfId="0" applyNumberFormat="1" applyFont="1" applyBorder="1" applyAlignment="1">
      <alignment horizontal="right"/>
    </xf>
    <xf numFmtId="2" fontId="0" fillId="33" borderId="20" xfId="0" applyNumberFormat="1" applyFont="1" applyFill="1" applyBorder="1" applyAlignment="1">
      <alignment horizontal="right"/>
    </xf>
    <xf numFmtId="2" fontId="0" fillId="35" borderId="18" xfId="0" applyNumberFormat="1" applyFont="1" applyFill="1" applyBorder="1" applyAlignment="1">
      <alignment horizontal="right" vertical="center" wrapText="1"/>
    </xf>
    <xf numFmtId="2" fontId="0" fillId="33" borderId="20" xfId="0" applyNumberFormat="1" applyFont="1" applyFill="1" applyBorder="1" applyAlignment="1">
      <alignment horizontal="right" vertical="center" wrapText="1"/>
    </xf>
    <xf numFmtId="2" fontId="46" fillId="0" borderId="18" xfId="0" applyNumberFormat="1" applyFont="1" applyBorder="1" applyAlignment="1">
      <alignment horizontal="left"/>
    </xf>
    <xf numFmtId="0" fontId="0" fillId="33" borderId="20" xfId="0" applyFill="1" applyBorder="1" applyAlignment="1">
      <alignment/>
    </xf>
    <xf numFmtId="2" fontId="0" fillId="0" borderId="18" xfId="0" applyNumberFormat="1" applyBorder="1" applyAlignment="1">
      <alignment horizontal="right"/>
    </xf>
    <xf numFmtId="2" fontId="0" fillId="33" borderId="20" xfId="0" applyNumberFormat="1" applyFill="1" applyBorder="1" applyAlignment="1">
      <alignment horizontal="right"/>
    </xf>
    <xf numFmtId="2" fontId="46" fillId="33" borderId="20" xfId="0" applyNumberFormat="1" applyFont="1" applyFill="1" applyBorder="1" applyAlignment="1">
      <alignment horizontal="left"/>
    </xf>
    <xf numFmtId="2" fontId="46" fillId="0" borderId="18" xfId="0" applyNumberFormat="1" applyFont="1" applyBorder="1" applyAlignment="1">
      <alignment horizontal="left" vertical="center" wrapText="1"/>
    </xf>
    <xf numFmtId="2" fontId="46" fillId="0" borderId="11" xfId="0" applyNumberFormat="1" applyFont="1" applyBorder="1" applyAlignment="1">
      <alignment horizontal="left" vertical="center" wrapText="1"/>
    </xf>
    <xf numFmtId="2" fontId="47" fillId="0" borderId="21" xfId="0" applyNumberFormat="1" applyFont="1" applyFill="1" applyBorder="1" applyAlignment="1">
      <alignment horizontal="left" vertical="center" wrapText="1"/>
    </xf>
    <xf numFmtId="2" fontId="46" fillId="33" borderId="11" xfId="0" applyNumberFormat="1" applyFont="1" applyFill="1" applyBorder="1" applyAlignment="1">
      <alignment horizontal="left" vertical="center" wrapText="1"/>
    </xf>
    <xf numFmtId="2" fontId="47" fillId="0" borderId="22" xfId="0" applyNumberFormat="1" applyFont="1" applyBorder="1" applyAlignment="1">
      <alignment horizontal="center" vertical="center"/>
    </xf>
    <xf numFmtId="2" fontId="47" fillId="0" borderId="23" xfId="0" applyNumberFormat="1" applyFont="1" applyBorder="1" applyAlignment="1">
      <alignment horizontal="center" vertical="center"/>
    </xf>
    <xf numFmtId="2" fontId="47" fillId="0" borderId="24" xfId="0" applyNumberFormat="1" applyFont="1" applyBorder="1" applyAlignment="1">
      <alignment horizontal="center" vertical="center"/>
    </xf>
    <xf numFmtId="2" fontId="47" fillId="0" borderId="25" xfId="0" applyNumberFormat="1" applyFont="1" applyBorder="1" applyAlignment="1">
      <alignment horizontal="left"/>
    </xf>
    <xf numFmtId="2" fontId="47" fillId="0" borderId="26" xfId="0" applyNumberFormat="1" applyFont="1" applyBorder="1" applyAlignment="1">
      <alignment horizontal="left" vertical="center" wrapText="1"/>
    </xf>
    <xf numFmtId="2" fontId="47" fillId="34" borderId="26" xfId="0" applyNumberFormat="1" applyFont="1" applyFill="1" applyBorder="1" applyAlignment="1">
      <alignment horizontal="left" vertical="center" wrapText="1"/>
    </xf>
    <xf numFmtId="2" fontId="47" fillId="0" borderId="27" xfId="0" applyNumberFormat="1" applyFont="1" applyFill="1" applyBorder="1" applyAlignment="1">
      <alignment horizontal="left" vertical="center" wrapText="1"/>
    </xf>
    <xf numFmtId="2" fontId="47" fillId="33" borderId="28" xfId="0" applyNumberFormat="1" applyFont="1" applyFill="1" applyBorder="1" applyAlignment="1">
      <alignment horizontal="left" vertical="center" wrapText="1"/>
    </xf>
    <xf numFmtId="2" fontId="47" fillId="33" borderId="29" xfId="0" applyNumberFormat="1" applyFont="1" applyFill="1" applyBorder="1" applyAlignment="1">
      <alignment horizontal="left" vertical="center" wrapText="1"/>
    </xf>
    <xf numFmtId="2" fontId="47" fillId="0" borderId="30" xfId="0" applyNumberFormat="1" applyFont="1" applyFill="1" applyBorder="1" applyAlignment="1">
      <alignment horizontal="left" vertical="center" wrapText="1"/>
    </xf>
    <xf numFmtId="2" fontId="47" fillId="0" borderId="27" xfId="0" applyNumberFormat="1" applyFont="1" applyBorder="1" applyAlignment="1">
      <alignment horizontal="left" vertical="center" wrapText="1"/>
    </xf>
    <xf numFmtId="2" fontId="47" fillId="0" borderId="31" xfId="0" applyNumberFormat="1" applyFont="1" applyBorder="1" applyAlignment="1">
      <alignment horizontal="left" vertical="center" wrapText="1"/>
    </xf>
    <xf numFmtId="2" fontId="47" fillId="0" borderId="28" xfId="0" applyNumberFormat="1" applyFont="1" applyBorder="1" applyAlignment="1">
      <alignment horizontal="left" vertical="center" wrapText="1"/>
    </xf>
    <xf numFmtId="2" fontId="47" fillId="0" borderId="17" xfId="0" applyNumberFormat="1" applyFont="1" applyFill="1" applyBorder="1" applyAlignment="1">
      <alignment horizontal="left" vertical="center" wrapText="1"/>
    </xf>
    <xf numFmtId="2" fontId="47" fillId="33" borderId="16" xfId="0" applyNumberFormat="1" applyFont="1" applyFill="1" applyBorder="1" applyAlignment="1">
      <alignment horizontal="left" vertical="center" wrapText="1"/>
    </xf>
    <xf numFmtId="2" fontId="47" fillId="0" borderId="15" xfId="0" applyNumberFormat="1" applyFont="1" applyFill="1" applyBorder="1" applyAlignment="1">
      <alignment horizontal="left" vertical="center" wrapText="1"/>
    </xf>
    <xf numFmtId="2" fontId="47" fillId="0" borderId="0" xfId="0" applyNumberFormat="1" applyFont="1" applyBorder="1" applyAlignment="1">
      <alignment horizontal="left"/>
    </xf>
    <xf numFmtId="2" fontId="46" fillId="0" borderId="0" xfId="0" applyNumberFormat="1" applyFont="1" applyFill="1" applyBorder="1" applyAlignment="1">
      <alignment horizontal="left" vertical="center" wrapText="1"/>
    </xf>
    <xf numFmtId="2" fontId="0" fillId="0" borderId="0" xfId="0" applyNumberFormat="1" applyFill="1" applyBorder="1" applyAlignment="1">
      <alignment horizontal="right"/>
    </xf>
    <xf numFmtId="2" fontId="46" fillId="0" borderId="0" xfId="0" applyNumberFormat="1" applyFont="1" applyFill="1" applyBorder="1" applyAlignment="1">
      <alignment horizontal="left"/>
    </xf>
    <xf numFmtId="2" fontId="0" fillId="0" borderId="0" xfId="0" applyNumberFormat="1" applyFill="1" applyBorder="1" applyAlignment="1">
      <alignment horizontal="left"/>
    </xf>
    <xf numFmtId="0" fontId="0" fillId="0" borderId="12" xfId="0" applyFill="1" applyBorder="1" applyAlignment="1">
      <alignment/>
    </xf>
    <xf numFmtId="2" fontId="46" fillId="34" borderId="12" xfId="0" applyNumberFormat="1" applyFont="1" applyFill="1" applyBorder="1" applyAlignment="1">
      <alignment horizontal="left" vertical="center" wrapText="1"/>
    </xf>
    <xf numFmtId="2" fontId="0" fillId="0" borderId="32" xfId="0" applyNumberFormat="1" applyFont="1" applyBorder="1" applyAlignment="1">
      <alignment horizontal="right"/>
    </xf>
    <xf numFmtId="2" fontId="0" fillId="33" borderId="13" xfId="0" applyNumberFormat="1" applyFont="1" applyFill="1" applyBorder="1" applyAlignment="1">
      <alignment horizontal="right"/>
    </xf>
    <xf numFmtId="2" fontId="0" fillId="35" borderId="12" xfId="0" applyNumberFormat="1" applyFont="1" applyFill="1" applyBorder="1" applyAlignment="1">
      <alignment horizontal="right" vertical="center" wrapText="1"/>
    </xf>
    <xf numFmtId="2" fontId="0" fillId="33" borderId="13" xfId="0" applyNumberFormat="1" applyFont="1" applyFill="1" applyBorder="1" applyAlignment="1">
      <alignment horizontal="right" vertical="center" wrapText="1"/>
    </xf>
    <xf numFmtId="0" fontId="0" fillId="33" borderId="13" xfId="0" applyFill="1" applyBorder="1" applyAlignment="1">
      <alignment/>
    </xf>
    <xf numFmtId="2" fontId="46" fillId="0" borderId="13" xfId="0" applyNumberFormat="1" applyFont="1" applyBorder="1" applyAlignment="1">
      <alignment horizontal="left" vertical="center" wrapText="1"/>
    </xf>
    <xf numFmtId="0" fontId="0" fillId="0" borderId="33" xfId="0" applyFill="1" applyBorder="1" applyAlignment="1">
      <alignment/>
    </xf>
    <xf numFmtId="2" fontId="46" fillId="0" borderId="34" xfId="0" applyNumberFormat="1" applyFont="1" applyBorder="1" applyAlignment="1">
      <alignment horizontal="left" vertical="center" wrapText="1"/>
    </xf>
    <xf numFmtId="2" fontId="46" fillId="0" borderId="35" xfId="0" applyNumberFormat="1" applyFont="1" applyBorder="1" applyAlignment="1">
      <alignment horizontal="left" vertical="center" wrapText="1"/>
    </xf>
    <xf numFmtId="2" fontId="0" fillId="0" borderId="10" xfId="0" applyNumberFormat="1" applyFont="1" applyFill="1" applyBorder="1" applyAlignment="1">
      <alignment horizontal="right"/>
    </xf>
    <xf numFmtId="2" fontId="0" fillId="0" borderId="0" xfId="0" applyNumberFormat="1" applyFont="1" applyFill="1" applyBorder="1" applyAlignment="1">
      <alignment horizontal="right"/>
    </xf>
    <xf numFmtId="2" fontId="46" fillId="0" borderId="36" xfId="0" applyNumberFormat="1" applyFont="1" applyBorder="1" applyAlignment="1">
      <alignment horizontal="left" vertical="center" wrapText="1"/>
    </xf>
    <xf numFmtId="0" fontId="0" fillId="0" borderId="21" xfId="0" applyFill="1" applyBorder="1" applyAlignment="1">
      <alignment/>
    </xf>
    <xf numFmtId="2" fontId="46" fillId="34" borderId="21" xfId="0" applyNumberFormat="1" applyFont="1" applyFill="1" applyBorder="1" applyAlignment="1">
      <alignment horizontal="left" vertical="center" wrapText="1"/>
    </xf>
    <xf numFmtId="2" fontId="0" fillId="0" borderId="37" xfId="0" applyNumberFormat="1" applyFont="1" applyBorder="1" applyAlignment="1">
      <alignment horizontal="right"/>
    </xf>
    <xf numFmtId="2" fontId="0" fillId="33" borderId="38" xfId="0" applyNumberFormat="1" applyFont="1" applyFill="1" applyBorder="1" applyAlignment="1">
      <alignment horizontal="right"/>
    </xf>
    <xf numFmtId="2" fontId="0" fillId="35" borderId="21" xfId="0" applyNumberFormat="1" applyFont="1" applyFill="1" applyBorder="1" applyAlignment="1">
      <alignment horizontal="right" vertical="center" wrapText="1"/>
    </xf>
    <xf numFmtId="2" fontId="0" fillId="33" borderId="38" xfId="0" applyNumberFormat="1" applyFont="1" applyFill="1" applyBorder="1" applyAlignment="1">
      <alignment horizontal="right" vertical="center" wrapText="1"/>
    </xf>
    <xf numFmtId="0" fontId="0" fillId="33" borderId="38" xfId="0" applyFill="1" applyBorder="1" applyAlignment="1">
      <alignment/>
    </xf>
    <xf numFmtId="0" fontId="0" fillId="0" borderId="21" xfId="0" applyBorder="1" applyAlignment="1">
      <alignment/>
    </xf>
    <xf numFmtId="2" fontId="0" fillId="0" borderId="21" xfId="0" applyNumberFormat="1" applyBorder="1" applyAlignment="1">
      <alignment horizontal="right"/>
    </xf>
    <xf numFmtId="2" fontId="0" fillId="33" borderId="38" xfId="0" applyNumberFormat="1" applyFill="1" applyBorder="1" applyAlignment="1">
      <alignment horizontal="right"/>
    </xf>
    <xf numFmtId="2" fontId="46" fillId="33" borderId="38" xfId="0" applyNumberFormat="1" applyFont="1" applyFill="1" applyBorder="1" applyAlignment="1">
      <alignment horizontal="left"/>
    </xf>
    <xf numFmtId="2" fontId="46" fillId="0" borderId="21" xfId="0" applyNumberFormat="1" applyFont="1" applyBorder="1" applyAlignment="1">
      <alignment horizontal="left" vertical="center" wrapText="1"/>
    </xf>
    <xf numFmtId="2" fontId="46" fillId="0" borderId="38" xfId="0" applyNumberFormat="1" applyFont="1" applyBorder="1" applyAlignment="1">
      <alignment horizontal="left" vertical="center" wrapText="1"/>
    </xf>
    <xf numFmtId="2" fontId="46" fillId="0" borderId="21" xfId="0" applyNumberFormat="1" applyFont="1" applyBorder="1" applyAlignment="1">
      <alignment horizontal="left"/>
    </xf>
    <xf numFmtId="2" fontId="46" fillId="0" borderId="34" xfId="0" applyNumberFormat="1" applyFont="1" applyBorder="1" applyAlignment="1">
      <alignment horizontal="left" vertical="center"/>
    </xf>
    <xf numFmtId="2" fontId="47" fillId="0" borderId="17" xfId="0" applyNumberFormat="1" applyFont="1" applyBorder="1" applyAlignment="1">
      <alignment horizontal="left" vertical="center" wrapText="1"/>
    </xf>
    <xf numFmtId="0" fontId="0" fillId="0" borderId="15" xfId="0" applyBorder="1" applyAlignment="1">
      <alignment horizontal="left" vertical="center"/>
    </xf>
    <xf numFmtId="0" fontId="0" fillId="0" borderId="16" xfId="0" applyBorder="1" applyAlignment="1">
      <alignment horizontal="left" vertical="center"/>
    </xf>
    <xf numFmtId="2" fontId="47" fillId="0" borderId="17" xfId="0" applyNumberFormat="1" applyFont="1" applyBorder="1" applyAlignment="1">
      <alignment horizontal="center" vertical="center" wrapText="1"/>
    </xf>
    <xf numFmtId="0" fontId="0" fillId="0" borderId="16" xfId="0" applyBorder="1" applyAlignment="1">
      <alignment horizontal="center" vertical="center"/>
    </xf>
    <xf numFmtId="2" fontId="47" fillId="0" borderId="17" xfId="0" applyNumberFormat="1" applyFont="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2" fontId="47" fillId="0" borderId="22" xfId="0" applyNumberFormat="1" applyFont="1" applyBorder="1" applyAlignment="1">
      <alignment horizontal="left" vertical="center" wrapText="1"/>
    </xf>
    <xf numFmtId="0" fontId="0" fillId="0" borderId="24" xfId="0" applyBorder="1" applyAlignment="1">
      <alignment horizontal="left" vertical="center"/>
    </xf>
    <xf numFmtId="2" fontId="47" fillId="0" borderId="24" xfId="0" applyNumberFormat="1" applyFont="1" applyBorder="1" applyAlignment="1">
      <alignment horizontal="left" vertical="center" wrapText="1"/>
    </xf>
    <xf numFmtId="0" fontId="0" fillId="0" borderId="23" xfId="0" applyBorder="1" applyAlignment="1">
      <alignment horizontal="left" vertical="center"/>
    </xf>
    <xf numFmtId="0" fontId="0" fillId="0" borderId="23" xfId="0" applyBorder="1" applyAlignment="1">
      <alignment horizontal="left" vertical="center" wrapText="1"/>
    </xf>
    <xf numFmtId="0" fontId="0" fillId="0" borderId="24" xfId="0" applyBorder="1" applyAlignment="1">
      <alignment horizontal="left" vertical="center" wrapText="1"/>
    </xf>
    <xf numFmtId="2" fontId="2" fillId="0" borderId="0" xfId="0" applyNumberFormat="1" applyFont="1" applyBorder="1" applyAlignment="1">
      <alignment horizontal="left" wrapText="1"/>
    </xf>
    <xf numFmtId="0" fontId="49" fillId="0" borderId="0" xfId="0" applyFont="1" applyAlignment="1">
      <alignment horizontal="left"/>
    </xf>
    <xf numFmtId="0" fontId="0" fillId="0" borderId="0" xfId="0" applyAlignment="1">
      <alignment horizontal="lef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J83"/>
  <sheetViews>
    <sheetView tabSelected="1" zoomScale="55" zoomScaleNormal="55" zoomScalePageLayoutView="0" workbookViewId="0" topLeftCell="A1">
      <pane xSplit="2" ySplit="4" topLeftCell="C8" activePane="bottomRight" state="frozen"/>
      <selection pane="topLeft" activeCell="A1" sqref="A1"/>
      <selection pane="topRight" activeCell="D1" sqref="D1"/>
      <selection pane="bottomLeft" activeCell="A4" sqref="A4"/>
      <selection pane="bottomRight" activeCell="I91" sqref="I91"/>
    </sheetView>
  </sheetViews>
  <sheetFormatPr defaultColWidth="11.421875" defaultRowHeight="15"/>
  <cols>
    <col min="1" max="1" width="11.421875" style="3" customWidth="1"/>
    <col min="2" max="2" width="14.28125" style="3" customWidth="1"/>
    <col min="3" max="21" width="11.421875" style="3" customWidth="1"/>
    <col min="22" max="22" width="7.8515625" style="3" customWidth="1"/>
    <col min="23" max="23" width="8.00390625" style="3" customWidth="1"/>
    <col min="24" max="24" width="7.8515625" style="3" customWidth="1"/>
    <col min="25" max="25" width="11.421875" style="3" customWidth="1"/>
    <col min="26" max="26" width="9.00390625" style="3" customWidth="1"/>
    <col min="27" max="16384" width="11.421875" style="3" customWidth="1"/>
  </cols>
  <sheetData>
    <row r="1" spans="3:9" s="4" customFormat="1" ht="41.25" customHeight="1" thickBot="1">
      <c r="C1" s="9" t="s">
        <v>183</v>
      </c>
      <c r="D1" s="9"/>
      <c r="E1" s="9"/>
      <c r="F1" s="9"/>
      <c r="G1" s="9"/>
      <c r="H1" s="9"/>
      <c r="I1" s="9"/>
    </row>
    <row r="2" spans="4:48" s="4" customFormat="1" ht="41.25" customHeight="1" thickBot="1">
      <c r="D2" s="31" t="s">
        <v>191</v>
      </c>
      <c r="E2" s="29"/>
      <c r="F2" s="29"/>
      <c r="G2" s="29"/>
      <c r="H2" s="29"/>
      <c r="I2" s="30"/>
      <c r="J2" s="111" t="s">
        <v>187</v>
      </c>
      <c r="K2" s="112"/>
      <c r="L2" s="111" t="s">
        <v>185</v>
      </c>
      <c r="M2" s="112"/>
      <c r="N2" s="113" t="s">
        <v>89</v>
      </c>
      <c r="O2" s="114"/>
      <c r="P2" s="114"/>
      <c r="Q2" s="114"/>
      <c r="R2" s="114"/>
      <c r="S2" s="115"/>
      <c r="T2" s="111" t="s">
        <v>159</v>
      </c>
      <c r="U2" s="112"/>
      <c r="V2" s="108" t="s">
        <v>186</v>
      </c>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10"/>
    </row>
    <row r="3" spans="4:48" s="7" customFormat="1" ht="111.75" customHeight="1" thickBot="1">
      <c r="D3" s="116" t="s">
        <v>184</v>
      </c>
      <c r="E3" s="119"/>
      <c r="F3" s="119"/>
      <c r="G3" s="119"/>
      <c r="H3" s="119"/>
      <c r="I3" s="117"/>
      <c r="J3" s="116" t="s">
        <v>172</v>
      </c>
      <c r="K3" s="117"/>
      <c r="L3" s="116" t="s">
        <v>172</v>
      </c>
      <c r="M3" s="118"/>
      <c r="N3" s="116" t="s">
        <v>171</v>
      </c>
      <c r="O3" s="119"/>
      <c r="P3" s="119"/>
      <c r="Q3" s="119"/>
      <c r="R3" s="119"/>
      <c r="S3" s="117"/>
      <c r="T3" s="116" t="s">
        <v>173</v>
      </c>
      <c r="U3" s="117"/>
      <c r="V3" s="58" t="s">
        <v>79</v>
      </c>
      <c r="W3" s="59"/>
      <c r="X3" s="60"/>
      <c r="Y3" s="116" t="s">
        <v>174</v>
      </c>
      <c r="Z3" s="120"/>
      <c r="AA3" s="120"/>
      <c r="AB3" s="120"/>
      <c r="AC3" s="120"/>
      <c r="AD3" s="121"/>
      <c r="AE3" s="116" t="s">
        <v>175</v>
      </c>
      <c r="AF3" s="120"/>
      <c r="AG3" s="120"/>
      <c r="AH3" s="120"/>
      <c r="AI3" s="120"/>
      <c r="AJ3" s="121"/>
      <c r="AK3" s="116" t="s">
        <v>176</v>
      </c>
      <c r="AL3" s="120"/>
      <c r="AM3" s="120"/>
      <c r="AN3" s="120"/>
      <c r="AO3" s="120"/>
      <c r="AP3" s="121"/>
      <c r="AQ3" s="116" t="s">
        <v>177</v>
      </c>
      <c r="AR3" s="120"/>
      <c r="AS3" s="120"/>
      <c r="AT3" s="120"/>
      <c r="AU3" s="120"/>
      <c r="AV3" s="121"/>
    </row>
    <row r="4" spans="1:88" s="61" customFormat="1" ht="67.5" customHeight="1" thickBot="1">
      <c r="A4" s="39" t="s">
        <v>0</v>
      </c>
      <c r="B4" s="62" t="s">
        <v>1</v>
      </c>
      <c r="C4" s="63" t="s">
        <v>192</v>
      </c>
      <c r="D4" s="64" t="s">
        <v>178</v>
      </c>
      <c r="E4" s="65" t="s">
        <v>179</v>
      </c>
      <c r="F4" s="64" t="s">
        <v>180</v>
      </c>
      <c r="G4" s="65" t="s">
        <v>70</v>
      </c>
      <c r="H4" s="64" t="s">
        <v>181</v>
      </c>
      <c r="I4" s="66" t="s">
        <v>182</v>
      </c>
      <c r="J4" s="64" t="s">
        <v>90</v>
      </c>
      <c r="K4" s="65" t="s">
        <v>70</v>
      </c>
      <c r="L4" s="64" t="s">
        <v>91</v>
      </c>
      <c r="M4" s="65" t="s">
        <v>70</v>
      </c>
      <c r="N4" s="64" t="s">
        <v>91</v>
      </c>
      <c r="O4" s="66" t="s">
        <v>70</v>
      </c>
      <c r="P4" s="67" t="s">
        <v>94</v>
      </c>
      <c r="Q4" s="66" t="s">
        <v>95</v>
      </c>
      <c r="R4" s="67" t="s">
        <v>93</v>
      </c>
      <c r="S4" s="65" t="s">
        <v>70</v>
      </c>
      <c r="T4" s="64" t="s">
        <v>92</v>
      </c>
      <c r="U4" s="66" t="s">
        <v>96</v>
      </c>
      <c r="V4" s="68" t="s">
        <v>76</v>
      </c>
      <c r="W4" s="69" t="s">
        <v>78</v>
      </c>
      <c r="X4" s="70" t="s">
        <v>77</v>
      </c>
      <c r="Y4" s="71" t="s">
        <v>69</v>
      </c>
      <c r="Z4" s="72" t="s">
        <v>73</v>
      </c>
      <c r="AA4" s="73" t="s">
        <v>71</v>
      </c>
      <c r="AB4" s="72" t="s">
        <v>74</v>
      </c>
      <c r="AC4" s="67" t="s">
        <v>72</v>
      </c>
      <c r="AD4" s="65" t="s">
        <v>75</v>
      </c>
      <c r="AE4" s="71" t="s">
        <v>66</v>
      </c>
      <c r="AF4" s="72" t="s">
        <v>80</v>
      </c>
      <c r="AG4" s="73" t="s">
        <v>66</v>
      </c>
      <c r="AH4" s="72" t="s">
        <v>82</v>
      </c>
      <c r="AI4" s="73" t="s">
        <v>66</v>
      </c>
      <c r="AJ4" s="72" t="s">
        <v>81</v>
      </c>
      <c r="AK4" s="73" t="s">
        <v>67</v>
      </c>
      <c r="AL4" s="72" t="s">
        <v>83</v>
      </c>
      <c r="AM4" s="73" t="s">
        <v>67</v>
      </c>
      <c r="AN4" s="72" t="s">
        <v>84</v>
      </c>
      <c r="AO4" s="73" t="s">
        <v>67</v>
      </c>
      <c r="AP4" s="72" t="s">
        <v>85</v>
      </c>
      <c r="AQ4" s="73" t="s">
        <v>68</v>
      </c>
      <c r="AR4" s="72" t="s">
        <v>86</v>
      </c>
      <c r="AS4" s="73" t="s">
        <v>68</v>
      </c>
      <c r="AT4" s="72" t="s">
        <v>87</v>
      </c>
      <c r="AU4" s="73" t="s">
        <v>68</v>
      </c>
      <c r="AV4" s="72" t="s">
        <v>88</v>
      </c>
      <c r="AW4" s="56" t="s">
        <v>160</v>
      </c>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row>
    <row r="5" spans="1:49" s="4" customFormat="1" ht="15.75" customHeight="1">
      <c r="A5" s="21" t="s">
        <v>5</v>
      </c>
      <c r="B5" s="20" t="s">
        <v>97</v>
      </c>
      <c r="C5" s="19">
        <v>1</v>
      </c>
      <c r="D5" s="32"/>
      <c r="E5" s="35"/>
      <c r="F5" s="34"/>
      <c r="G5" s="36"/>
      <c r="H5" s="34"/>
      <c r="I5" s="36"/>
      <c r="J5" s="22"/>
      <c r="K5" s="2"/>
      <c r="L5" s="12"/>
      <c r="M5" s="2"/>
      <c r="N5" s="13"/>
      <c r="O5" s="40"/>
      <c r="P5" s="1"/>
      <c r="Q5" s="40"/>
      <c r="R5" s="1"/>
      <c r="S5" s="8"/>
      <c r="T5" s="12"/>
      <c r="U5" s="14"/>
      <c r="V5" s="10">
        <v>100</v>
      </c>
      <c r="W5" s="5">
        <v>50</v>
      </c>
      <c r="X5" s="5"/>
      <c r="Y5" s="11">
        <f aca="true" t="shared" si="0" ref="Y5:Y14">V5/10</f>
        <v>10</v>
      </c>
      <c r="Z5" s="14">
        <f aca="true" t="shared" si="1" ref="Z5:Z11">C5/Y5</f>
        <v>0.1</v>
      </c>
      <c r="AA5" s="4">
        <f>W5/10</f>
        <v>5</v>
      </c>
      <c r="AB5" s="14">
        <f>C5/AA5</f>
        <v>0.2</v>
      </c>
      <c r="AD5" s="6"/>
      <c r="AE5" s="11">
        <f aca="true" t="shared" si="2" ref="AE5:AE14">V5/5</f>
        <v>20</v>
      </c>
      <c r="AF5" s="14">
        <f aca="true" t="shared" si="3" ref="AF5:AF11">C5/AE5</f>
        <v>0.05</v>
      </c>
      <c r="AG5" s="4">
        <f>W5/5</f>
        <v>10</v>
      </c>
      <c r="AH5" s="14">
        <f>C5/AG5</f>
        <v>0.1</v>
      </c>
      <c r="AJ5" s="14"/>
      <c r="AK5" s="4">
        <f aca="true" t="shared" si="4" ref="AK5:AK14">V5/8</f>
        <v>12.5</v>
      </c>
      <c r="AL5" s="14">
        <f aca="true" t="shared" si="5" ref="AL5:AL11">C5/AK5</f>
        <v>0.08</v>
      </c>
      <c r="AM5" s="4">
        <f>W5/8</f>
        <v>6.25</v>
      </c>
      <c r="AN5" s="14">
        <f>C5/AM5</f>
        <v>0.16</v>
      </c>
      <c r="AP5" s="14"/>
      <c r="AQ5" s="4">
        <f aca="true" t="shared" si="6" ref="AQ5:AQ14">V5/3</f>
        <v>33.333333333333336</v>
      </c>
      <c r="AR5" s="14">
        <f aca="true" t="shared" si="7" ref="AR5:AR11">C5/AQ5*100</f>
        <v>3</v>
      </c>
      <c r="AS5" s="4">
        <f>W5/3</f>
        <v>16.666666666666668</v>
      </c>
      <c r="AT5" s="14">
        <f>C5/AS5*100</f>
        <v>6</v>
      </c>
      <c r="AV5" s="14"/>
      <c r="AW5" s="4">
        <v>5</v>
      </c>
    </row>
    <row r="6" spans="1:49" s="4" customFormat="1" ht="15.75" customHeight="1">
      <c r="A6" s="21" t="s">
        <v>15</v>
      </c>
      <c r="B6" s="20" t="s">
        <v>98</v>
      </c>
      <c r="C6" s="19">
        <v>1</v>
      </c>
      <c r="D6" s="32"/>
      <c r="E6" s="35"/>
      <c r="F6" s="34"/>
      <c r="G6" s="36"/>
      <c r="H6" s="34"/>
      <c r="I6" s="36"/>
      <c r="J6" s="22"/>
      <c r="K6" s="2"/>
      <c r="L6" s="12"/>
      <c r="M6" s="2"/>
      <c r="N6" s="13"/>
      <c r="O6" s="40"/>
      <c r="P6" s="1"/>
      <c r="Q6" s="40"/>
      <c r="R6" s="1"/>
      <c r="S6" s="8"/>
      <c r="T6" s="12">
        <v>23.5</v>
      </c>
      <c r="U6" s="14">
        <f>C6/T6*100</f>
        <v>4.25531914893617</v>
      </c>
      <c r="V6" s="10">
        <v>50</v>
      </c>
      <c r="W6" s="5"/>
      <c r="X6" s="5"/>
      <c r="Y6" s="11">
        <f t="shared" si="0"/>
        <v>5</v>
      </c>
      <c r="Z6" s="14">
        <f t="shared" si="1"/>
        <v>0.2</v>
      </c>
      <c r="AB6" s="14"/>
      <c r="AD6" s="6"/>
      <c r="AE6" s="11">
        <f t="shared" si="2"/>
        <v>10</v>
      </c>
      <c r="AF6" s="14">
        <f t="shared" si="3"/>
        <v>0.1</v>
      </c>
      <c r="AH6" s="14"/>
      <c r="AJ6" s="14"/>
      <c r="AK6" s="4">
        <f t="shared" si="4"/>
        <v>6.25</v>
      </c>
      <c r="AL6" s="14">
        <f t="shared" si="5"/>
        <v>0.16</v>
      </c>
      <c r="AN6" s="14"/>
      <c r="AP6" s="14"/>
      <c r="AQ6" s="4">
        <f t="shared" si="6"/>
        <v>16.666666666666668</v>
      </c>
      <c r="AR6" s="14">
        <f t="shared" si="7"/>
        <v>6</v>
      </c>
      <c r="AT6" s="14"/>
      <c r="AV6" s="14"/>
      <c r="AW6" s="4">
        <v>15</v>
      </c>
    </row>
    <row r="7" spans="1:49" s="4" customFormat="1" ht="15.75" customHeight="1">
      <c r="A7" s="21" t="s">
        <v>55</v>
      </c>
      <c r="B7" s="20" t="s">
        <v>99</v>
      </c>
      <c r="C7" s="19">
        <v>1</v>
      </c>
      <c r="D7" s="32"/>
      <c r="E7" s="35"/>
      <c r="F7" s="34"/>
      <c r="G7" s="36"/>
      <c r="H7" s="34"/>
      <c r="I7" s="36"/>
      <c r="J7" s="22"/>
      <c r="K7" s="2"/>
      <c r="L7" s="12">
        <v>38.33</v>
      </c>
      <c r="M7" s="2">
        <f>C7/L7</f>
        <v>0.026089225150013044</v>
      </c>
      <c r="N7" s="13">
        <v>34.48</v>
      </c>
      <c r="O7" s="40">
        <f>C7/N7</f>
        <v>0.02900232018561485</v>
      </c>
      <c r="P7" s="1"/>
      <c r="Q7" s="40"/>
      <c r="R7" s="1"/>
      <c r="S7" s="8"/>
      <c r="T7" s="12"/>
      <c r="U7" s="14"/>
      <c r="V7" s="10">
        <v>400</v>
      </c>
      <c r="W7" s="5"/>
      <c r="X7" s="5"/>
      <c r="Y7" s="11">
        <f t="shared" si="0"/>
        <v>40</v>
      </c>
      <c r="Z7" s="14">
        <f t="shared" si="1"/>
        <v>0.025</v>
      </c>
      <c r="AB7" s="14"/>
      <c r="AD7" s="6"/>
      <c r="AE7" s="11">
        <f t="shared" si="2"/>
        <v>80</v>
      </c>
      <c r="AF7" s="14">
        <f t="shared" si="3"/>
        <v>0.0125</v>
      </c>
      <c r="AH7" s="14"/>
      <c r="AJ7" s="14"/>
      <c r="AK7" s="4">
        <f t="shared" si="4"/>
        <v>50</v>
      </c>
      <c r="AL7" s="14">
        <f t="shared" si="5"/>
        <v>0.02</v>
      </c>
      <c r="AN7" s="14"/>
      <c r="AP7" s="14"/>
      <c r="AQ7" s="4">
        <f t="shared" si="6"/>
        <v>133.33333333333334</v>
      </c>
      <c r="AR7" s="14">
        <f t="shared" si="7"/>
        <v>0.75</v>
      </c>
      <c r="AT7" s="14"/>
      <c r="AV7" s="14"/>
      <c r="AW7" s="4">
        <v>55</v>
      </c>
    </row>
    <row r="8" spans="1:49" s="4" customFormat="1" ht="15.75" customHeight="1">
      <c r="A8" s="21" t="s">
        <v>62</v>
      </c>
      <c r="B8" s="20" t="s">
        <v>100</v>
      </c>
      <c r="C8" s="19">
        <v>1</v>
      </c>
      <c r="D8" s="32">
        <v>1.8370607028753994</v>
      </c>
      <c r="E8" s="35">
        <f>C8/D8</f>
        <v>0.5443478260869565</v>
      </c>
      <c r="F8" s="33">
        <v>0.7580751483190508</v>
      </c>
      <c r="G8" s="36">
        <f>C8/F8</f>
        <v>1.3191304347826087</v>
      </c>
      <c r="H8" s="33">
        <v>1.8167456556082149</v>
      </c>
      <c r="I8" s="36">
        <f>C8/H8</f>
        <v>0.5504347826086956</v>
      </c>
      <c r="J8" s="22">
        <v>1.33</v>
      </c>
      <c r="K8" s="2">
        <f>C8/J8</f>
        <v>0.7518796992481203</v>
      </c>
      <c r="L8" s="12">
        <v>1.41</v>
      </c>
      <c r="M8" s="2">
        <f>C8/L8</f>
        <v>0.7092198581560284</v>
      </c>
      <c r="N8" s="13">
        <v>1.49</v>
      </c>
      <c r="O8" s="40">
        <f>C8/N8</f>
        <v>0.6711409395973155</v>
      </c>
      <c r="P8" s="1"/>
      <c r="Q8" s="40"/>
      <c r="R8" s="1"/>
      <c r="S8" s="8"/>
      <c r="T8" s="12"/>
      <c r="U8" s="14"/>
      <c r="V8" s="10">
        <v>15</v>
      </c>
      <c r="W8" s="5">
        <v>15</v>
      </c>
      <c r="X8" s="5">
        <v>13.3</v>
      </c>
      <c r="Y8" s="11">
        <f t="shared" si="0"/>
        <v>1.5</v>
      </c>
      <c r="Z8" s="14">
        <f t="shared" si="1"/>
        <v>0.6666666666666666</v>
      </c>
      <c r="AA8" s="4">
        <f>W8/10</f>
        <v>1.5</v>
      </c>
      <c r="AB8" s="14">
        <f>C8/AA8</f>
        <v>0.6666666666666666</v>
      </c>
      <c r="AC8" s="4">
        <f>X8/10</f>
        <v>1.33</v>
      </c>
      <c r="AD8" s="6">
        <f>C8/AC8</f>
        <v>0.7518796992481203</v>
      </c>
      <c r="AE8" s="11">
        <f t="shared" si="2"/>
        <v>3</v>
      </c>
      <c r="AF8" s="14">
        <f t="shared" si="3"/>
        <v>0.3333333333333333</v>
      </c>
      <c r="AG8" s="4">
        <f>W8/5</f>
        <v>3</v>
      </c>
      <c r="AH8" s="14">
        <f>C8/AG8</f>
        <v>0.3333333333333333</v>
      </c>
      <c r="AI8" s="4">
        <f>X8/5</f>
        <v>2.66</v>
      </c>
      <c r="AJ8" s="14">
        <f>C8/AI8</f>
        <v>0.37593984962406013</v>
      </c>
      <c r="AK8" s="4">
        <f t="shared" si="4"/>
        <v>1.875</v>
      </c>
      <c r="AL8" s="14">
        <f t="shared" si="5"/>
        <v>0.5333333333333333</v>
      </c>
      <c r="AM8" s="4">
        <f>W8/8</f>
        <v>1.875</v>
      </c>
      <c r="AN8" s="14">
        <f>C8/AM8</f>
        <v>0.5333333333333333</v>
      </c>
      <c r="AO8" s="4">
        <f>X8/8</f>
        <v>1.6625</v>
      </c>
      <c r="AP8" s="14">
        <f>C8/AO8</f>
        <v>0.6015037593984962</v>
      </c>
      <c r="AQ8" s="4">
        <f t="shared" si="6"/>
        <v>5</v>
      </c>
      <c r="AR8" s="14">
        <f t="shared" si="7"/>
        <v>20</v>
      </c>
      <c r="AS8" s="4">
        <f>W8/3</f>
        <v>5</v>
      </c>
      <c r="AT8" s="14">
        <f>C8/AS8*100</f>
        <v>20</v>
      </c>
      <c r="AU8" s="4">
        <f>X8/3</f>
        <v>4.433333333333334</v>
      </c>
      <c r="AV8" s="14">
        <f>C8/AU8</f>
        <v>0.22556390977443608</v>
      </c>
      <c r="AW8" s="4">
        <v>62</v>
      </c>
    </row>
    <row r="9" spans="1:49" s="4" customFormat="1" ht="15.75" customHeight="1">
      <c r="A9" s="21" t="s">
        <v>49</v>
      </c>
      <c r="B9" s="20" t="s">
        <v>101</v>
      </c>
      <c r="C9" s="19">
        <v>1</v>
      </c>
      <c r="D9" s="32">
        <v>2.391373801916933</v>
      </c>
      <c r="E9" s="35">
        <f>C9/D9</f>
        <v>0.4181696726786907</v>
      </c>
      <c r="F9" s="33">
        <v>0.98681608437706</v>
      </c>
      <c r="G9" s="36">
        <f>C9/F9</f>
        <v>1.0133600534402136</v>
      </c>
      <c r="H9" s="33">
        <v>2.3649289099526065</v>
      </c>
      <c r="I9" s="36">
        <f>C9/H9</f>
        <v>0.42284569138276556</v>
      </c>
      <c r="J9" s="22">
        <v>1.33</v>
      </c>
      <c r="K9" s="2">
        <f>C9/J9</f>
        <v>0.7518796992481203</v>
      </c>
      <c r="L9" s="12">
        <v>0.89</v>
      </c>
      <c r="M9" s="2">
        <f>C9/L9</f>
        <v>1.1235955056179776</v>
      </c>
      <c r="N9" s="13"/>
      <c r="O9" s="40"/>
      <c r="P9" s="1"/>
      <c r="Q9" s="40"/>
      <c r="R9" s="1"/>
      <c r="S9" s="8"/>
      <c r="T9" s="12"/>
      <c r="U9" s="14"/>
      <c r="V9" s="10">
        <v>20</v>
      </c>
      <c r="W9" s="5"/>
      <c r="X9" s="5"/>
      <c r="Y9" s="11">
        <f t="shared" si="0"/>
        <v>2</v>
      </c>
      <c r="Z9" s="14">
        <f t="shared" si="1"/>
        <v>0.5</v>
      </c>
      <c r="AB9" s="14"/>
      <c r="AD9" s="6"/>
      <c r="AE9" s="11">
        <f t="shared" si="2"/>
        <v>4</v>
      </c>
      <c r="AF9" s="14">
        <f t="shared" si="3"/>
        <v>0.25</v>
      </c>
      <c r="AH9" s="14"/>
      <c r="AJ9" s="14"/>
      <c r="AK9" s="4">
        <f t="shared" si="4"/>
        <v>2.5</v>
      </c>
      <c r="AL9" s="14">
        <f t="shared" si="5"/>
        <v>0.4</v>
      </c>
      <c r="AN9" s="14"/>
      <c r="AP9" s="14"/>
      <c r="AQ9" s="4">
        <f t="shared" si="6"/>
        <v>6.666666666666667</v>
      </c>
      <c r="AR9" s="14">
        <f t="shared" si="7"/>
        <v>15</v>
      </c>
      <c r="AT9" s="14"/>
      <c r="AV9" s="14"/>
      <c r="AW9" s="4">
        <v>49</v>
      </c>
    </row>
    <row r="10" spans="1:49" s="4" customFormat="1" ht="15.75" customHeight="1">
      <c r="A10" s="21" t="s">
        <v>29</v>
      </c>
      <c r="B10" s="20" t="s">
        <v>102</v>
      </c>
      <c r="C10" s="19">
        <v>1</v>
      </c>
      <c r="D10" s="32"/>
      <c r="E10" s="35"/>
      <c r="F10" s="33"/>
      <c r="G10" s="35"/>
      <c r="H10" s="33"/>
      <c r="I10" s="35"/>
      <c r="J10" s="22"/>
      <c r="K10" s="2"/>
      <c r="L10" s="12"/>
      <c r="M10" s="2"/>
      <c r="N10" s="13">
        <v>0.25</v>
      </c>
      <c r="O10" s="40">
        <f>C10/N10</f>
        <v>4</v>
      </c>
      <c r="P10" s="1"/>
      <c r="Q10" s="40"/>
      <c r="R10" s="1"/>
      <c r="S10" s="8"/>
      <c r="T10" s="12"/>
      <c r="U10" s="14"/>
      <c r="V10" s="10">
        <v>1.5</v>
      </c>
      <c r="W10" s="5"/>
      <c r="X10" s="5"/>
      <c r="Y10" s="11">
        <f t="shared" si="0"/>
        <v>0.15</v>
      </c>
      <c r="Z10" s="14">
        <f t="shared" si="1"/>
        <v>6.666666666666667</v>
      </c>
      <c r="AB10" s="14"/>
      <c r="AD10" s="6"/>
      <c r="AE10" s="11">
        <f t="shared" si="2"/>
        <v>0.3</v>
      </c>
      <c r="AF10" s="14">
        <f t="shared" si="3"/>
        <v>3.3333333333333335</v>
      </c>
      <c r="AH10" s="14"/>
      <c r="AJ10" s="14"/>
      <c r="AK10" s="4">
        <f t="shared" si="4"/>
        <v>0.1875</v>
      </c>
      <c r="AL10" s="14">
        <f t="shared" si="5"/>
        <v>5.333333333333333</v>
      </c>
      <c r="AN10" s="14"/>
      <c r="AP10" s="14"/>
      <c r="AQ10" s="4">
        <f t="shared" si="6"/>
        <v>0.5</v>
      </c>
      <c r="AR10" s="14">
        <f t="shared" si="7"/>
        <v>200</v>
      </c>
      <c r="AT10" s="14"/>
      <c r="AV10" s="14"/>
      <c r="AW10" s="4">
        <v>29</v>
      </c>
    </row>
    <row r="11" spans="1:48" s="4" customFormat="1" ht="15.75" customHeight="1">
      <c r="A11" s="21" t="s">
        <v>163</v>
      </c>
      <c r="B11" s="20" t="s">
        <v>162</v>
      </c>
      <c r="C11" s="19">
        <v>1</v>
      </c>
      <c r="D11" s="90">
        <v>0.5372785</v>
      </c>
      <c r="E11" s="35">
        <f>C11/D11</f>
        <v>1.8612321170491655</v>
      </c>
      <c r="F11" s="91">
        <v>0.2217115</v>
      </c>
      <c r="G11" s="36">
        <f>C11/F11</f>
        <v>4.510365948541235</v>
      </c>
      <c r="H11" s="91">
        <v>0.531337</v>
      </c>
      <c r="I11" s="36">
        <f>C11/H11</f>
        <v>1.882044728675022</v>
      </c>
      <c r="J11" s="22">
        <v>0.27</v>
      </c>
      <c r="K11" s="2">
        <f>C11/J11</f>
        <v>3.7037037037037033</v>
      </c>
      <c r="L11" s="12"/>
      <c r="M11" s="2"/>
      <c r="N11" s="13"/>
      <c r="O11" s="40"/>
      <c r="P11" s="1"/>
      <c r="Q11" s="40"/>
      <c r="R11" s="1"/>
      <c r="S11" s="8"/>
      <c r="T11" s="12"/>
      <c r="U11" s="14"/>
      <c r="V11" s="10">
        <v>3</v>
      </c>
      <c r="W11" s="5"/>
      <c r="X11" s="5"/>
      <c r="Y11" s="10">
        <f t="shared" si="0"/>
        <v>0.3</v>
      </c>
      <c r="Z11" s="14">
        <f t="shared" si="1"/>
        <v>3.3333333333333335</v>
      </c>
      <c r="AB11" s="14"/>
      <c r="AD11" s="6"/>
      <c r="AE11" s="11">
        <f t="shared" si="2"/>
        <v>0.6</v>
      </c>
      <c r="AF11" s="14">
        <f t="shared" si="3"/>
        <v>1.6666666666666667</v>
      </c>
      <c r="AH11" s="14"/>
      <c r="AJ11" s="14"/>
      <c r="AK11" s="4">
        <f t="shared" si="4"/>
        <v>0.375</v>
      </c>
      <c r="AL11" s="14">
        <f t="shared" si="5"/>
        <v>2.6666666666666665</v>
      </c>
      <c r="AN11" s="14"/>
      <c r="AP11" s="14"/>
      <c r="AQ11" s="4">
        <f t="shared" si="6"/>
        <v>1</v>
      </c>
      <c r="AR11" s="14">
        <f t="shared" si="7"/>
        <v>100</v>
      </c>
      <c r="AT11" s="14"/>
      <c r="AV11" s="14"/>
    </row>
    <row r="12" spans="1:49" s="4" customFormat="1" ht="15.75" customHeight="1">
      <c r="A12" s="21" t="s">
        <v>28</v>
      </c>
      <c r="B12" s="20" t="s">
        <v>103</v>
      </c>
      <c r="C12" s="19">
        <v>1</v>
      </c>
      <c r="D12" s="32"/>
      <c r="E12" s="35"/>
      <c r="F12" s="33"/>
      <c r="G12" s="35"/>
      <c r="H12" s="33"/>
      <c r="I12" s="35"/>
      <c r="J12" s="22"/>
      <c r="K12" s="2"/>
      <c r="L12" s="12"/>
      <c r="M12" s="2"/>
      <c r="N12" s="13"/>
      <c r="O12" s="40"/>
      <c r="P12" s="1"/>
      <c r="Q12" s="40"/>
      <c r="R12" s="1"/>
      <c r="S12" s="8"/>
      <c r="T12" s="12"/>
      <c r="U12" s="14"/>
      <c r="V12" s="10">
        <v>10</v>
      </c>
      <c r="W12" s="5">
        <v>10</v>
      </c>
      <c r="X12" s="5">
        <v>3.3</v>
      </c>
      <c r="Y12" s="11">
        <f t="shared" si="0"/>
        <v>1</v>
      </c>
      <c r="Z12" s="14">
        <f>C12/Y12</f>
        <v>1</v>
      </c>
      <c r="AA12" s="4">
        <f>W12/10</f>
        <v>1</v>
      </c>
      <c r="AB12" s="14">
        <f>C12/AA12</f>
        <v>1</v>
      </c>
      <c r="AC12" s="4">
        <f>X12/10</f>
        <v>0.32999999999999996</v>
      </c>
      <c r="AD12" s="6">
        <f>C12/AC12</f>
        <v>3.0303030303030307</v>
      </c>
      <c r="AE12" s="11">
        <f t="shared" si="2"/>
        <v>2</v>
      </c>
      <c r="AF12" s="14">
        <f>C12/AE12</f>
        <v>0.5</v>
      </c>
      <c r="AG12" s="4">
        <f>W12/5</f>
        <v>2</v>
      </c>
      <c r="AH12" s="14">
        <f>C12/AG12</f>
        <v>0.5</v>
      </c>
      <c r="AI12" s="4">
        <f>X12/5</f>
        <v>0.6599999999999999</v>
      </c>
      <c r="AJ12" s="14">
        <f>C12/AI12</f>
        <v>1.5151515151515154</v>
      </c>
      <c r="AK12" s="4">
        <f t="shared" si="4"/>
        <v>1.25</v>
      </c>
      <c r="AL12" s="14">
        <f>C12/AK12</f>
        <v>0.8</v>
      </c>
      <c r="AM12" s="4">
        <f>W12/8</f>
        <v>1.25</v>
      </c>
      <c r="AN12" s="14">
        <f>C12/AM12</f>
        <v>0.8</v>
      </c>
      <c r="AO12" s="4">
        <f>X12/8</f>
        <v>0.4125</v>
      </c>
      <c r="AP12" s="14">
        <f>C12/AO12</f>
        <v>2.4242424242424243</v>
      </c>
      <c r="AQ12" s="4">
        <f t="shared" si="6"/>
        <v>3.3333333333333335</v>
      </c>
      <c r="AR12" s="14">
        <f>C12/AQ12*100</f>
        <v>30</v>
      </c>
      <c r="AS12" s="4">
        <f>W12/3</f>
        <v>3.3333333333333335</v>
      </c>
      <c r="AT12" s="14">
        <f>C12/AS12*100</f>
        <v>30</v>
      </c>
      <c r="AU12" s="4">
        <f>X12/3</f>
        <v>1.0999999999999999</v>
      </c>
      <c r="AV12" s="14">
        <f>C12/AU12</f>
        <v>0.9090909090909092</v>
      </c>
      <c r="AW12" s="4">
        <v>28</v>
      </c>
    </row>
    <row r="13" spans="1:49" s="4" customFormat="1" ht="15.75" customHeight="1">
      <c r="A13" s="21" t="s">
        <v>17</v>
      </c>
      <c r="B13" s="20" t="s">
        <v>104</v>
      </c>
      <c r="C13" s="19">
        <v>1</v>
      </c>
      <c r="D13" s="32"/>
      <c r="E13" s="35"/>
      <c r="F13" s="33"/>
      <c r="G13" s="35"/>
      <c r="H13" s="33"/>
      <c r="I13" s="35"/>
      <c r="J13" s="22"/>
      <c r="K13" s="2"/>
      <c r="L13" s="12"/>
      <c r="M13" s="2"/>
      <c r="N13" s="13"/>
      <c r="O13" s="40"/>
      <c r="P13" s="1"/>
      <c r="Q13" s="40"/>
      <c r="R13" s="1"/>
      <c r="S13" s="8"/>
      <c r="T13" s="12">
        <v>8.9</v>
      </c>
      <c r="U13" s="14">
        <f>C13/T13*100</f>
        <v>11.235955056179774</v>
      </c>
      <c r="V13" s="10">
        <v>10</v>
      </c>
      <c r="W13" s="5"/>
      <c r="X13" s="5"/>
      <c r="Y13" s="11">
        <f t="shared" si="0"/>
        <v>1</v>
      </c>
      <c r="Z13" s="14">
        <f>C13/Y13</f>
        <v>1</v>
      </c>
      <c r="AB13" s="14"/>
      <c r="AD13" s="6"/>
      <c r="AE13" s="11">
        <f t="shared" si="2"/>
        <v>2</v>
      </c>
      <c r="AF13" s="14">
        <f>C13/AE13</f>
        <v>0.5</v>
      </c>
      <c r="AH13" s="14"/>
      <c r="AJ13" s="14"/>
      <c r="AK13" s="4">
        <f t="shared" si="4"/>
        <v>1.25</v>
      </c>
      <c r="AL13" s="14">
        <f>C13/AK13</f>
        <v>0.8</v>
      </c>
      <c r="AN13" s="14"/>
      <c r="AP13" s="14"/>
      <c r="AQ13" s="4">
        <f t="shared" si="6"/>
        <v>3.3333333333333335</v>
      </c>
      <c r="AR13" s="14">
        <f>C13/AQ13*100</f>
        <v>30</v>
      </c>
      <c r="AT13" s="14"/>
      <c r="AV13" s="14"/>
      <c r="AW13" s="4">
        <v>17</v>
      </c>
    </row>
    <row r="14" spans="1:49" s="4" customFormat="1" ht="15.75" customHeight="1">
      <c r="A14" s="21" t="s">
        <v>65</v>
      </c>
      <c r="B14" s="20" t="s">
        <v>105</v>
      </c>
      <c r="C14" s="19">
        <v>1</v>
      </c>
      <c r="D14" s="32">
        <v>1.2188498402555912</v>
      </c>
      <c r="E14" s="35">
        <f>C14/D14</f>
        <v>0.8204456094364351</v>
      </c>
      <c r="F14" s="33">
        <v>0.5029663810151614</v>
      </c>
      <c r="G14" s="36">
        <f>C14/F14</f>
        <v>1.9882044560943646</v>
      </c>
      <c r="H14" s="33">
        <v>1.2053712480252765</v>
      </c>
      <c r="I14" s="36">
        <f>C14/H14</f>
        <v>0.8296199213630406</v>
      </c>
      <c r="J14" s="22">
        <v>0.2</v>
      </c>
      <c r="K14" s="2">
        <f>C14/J14</f>
        <v>5</v>
      </c>
      <c r="L14" s="12"/>
      <c r="M14" s="2"/>
      <c r="N14" s="13"/>
      <c r="O14" s="40"/>
      <c r="P14" s="1"/>
      <c r="Q14" s="40"/>
      <c r="R14" s="1"/>
      <c r="S14" s="8"/>
      <c r="T14" s="12"/>
      <c r="U14" s="14"/>
      <c r="V14" s="11">
        <v>3</v>
      </c>
      <c r="Y14" s="11">
        <f t="shared" si="0"/>
        <v>0.3</v>
      </c>
      <c r="Z14" s="14">
        <f>C14/Y14</f>
        <v>3.3333333333333335</v>
      </c>
      <c r="AB14" s="14"/>
      <c r="AD14" s="6"/>
      <c r="AE14" s="11">
        <f t="shared" si="2"/>
        <v>0.6</v>
      </c>
      <c r="AF14" s="14">
        <f>C14/AE14</f>
        <v>1.6666666666666667</v>
      </c>
      <c r="AH14" s="14"/>
      <c r="AJ14" s="14"/>
      <c r="AK14" s="4">
        <f t="shared" si="4"/>
        <v>0.375</v>
      </c>
      <c r="AL14" s="14">
        <f>C14/AK14</f>
        <v>2.6666666666666665</v>
      </c>
      <c r="AN14" s="14"/>
      <c r="AP14" s="14"/>
      <c r="AQ14" s="4">
        <f t="shared" si="6"/>
        <v>1</v>
      </c>
      <c r="AR14" s="14">
        <f>C14/AQ14*100</f>
        <v>100</v>
      </c>
      <c r="AT14" s="14"/>
      <c r="AV14" s="14"/>
      <c r="AW14" s="4">
        <v>65</v>
      </c>
    </row>
    <row r="15" spans="1:49" s="4" customFormat="1" ht="15.75" customHeight="1">
      <c r="A15" s="21" t="s">
        <v>8</v>
      </c>
      <c r="B15" s="20" t="s">
        <v>106</v>
      </c>
      <c r="C15" s="19">
        <v>1</v>
      </c>
      <c r="D15" s="32"/>
      <c r="E15" s="35"/>
      <c r="F15" s="33"/>
      <c r="G15" s="35"/>
      <c r="H15" s="33"/>
      <c r="I15" s="35"/>
      <c r="J15" s="22"/>
      <c r="K15" s="2"/>
      <c r="L15" s="12"/>
      <c r="M15" s="2"/>
      <c r="N15" s="13"/>
      <c r="O15" s="40"/>
      <c r="P15" s="1"/>
      <c r="Q15" s="40"/>
      <c r="R15" s="1"/>
      <c r="S15" s="8"/>
      <c r="T15" s="12"/>
      <c r="U15" s="14"/>
      <c r="V15" s="10"/>
      <c r="W15" s="5"/>
      <c r="X15" s="5"/>
      <c r="Y15" s="11"/>
      <c r="Z15" s="14"/>
      <c r="AB15" s="14"/>
      <c r="AD15" s="6"/>
      <c r="AE15" s="11"/>
      <c r="AF15" s="14"/>
      <c r="AH15" s="14"/>
      <c r="AJ15" s="14"/>
      <c r="AL15" s="14"/>
      <c r="AN15" s="14"/>
      <c r="AP15" s="14"/>
      <c r="AR15" s="14"/>
      <c r="AT15" s="14"/>
      <c r="AV15" s="14"/>
      <c r="AW15" s="4">
        <v>8</v>
      </c>
    </row>
    <row r="16" spans="1:49" s="4" customFormat="1" ht="15.75" customHeight="1">
      <c r="A16" s="21" t="s">
        <v>2</v>
      </c>
      <c r="B16" s="20" t="s">
        <v>107</v>
      </c>
      <c r="C16" s="19">
        <v>1</v>
      </c>
      <c r="D16" s="32"/>
      <c r="E16" s="35"/>
      <c r="F16" s="33"/>
      <c r="G16" s="35"/>
      <c r="H16" s="33"/>
      <c r="I16" s="35"/>
      <c r="J16" s="22"/>
      <c r="K16" s="2"/>
      <c r="L16" s="12">
        <v>38.88</v>
      </c>
      <c r="M16" s="2">
        <f>C16/L16</f>
        <v>0.025720164609053495</v>
      </c>
      <c r="N16" s="13">
        <v>30.3030303030303</v>
      </c>
      <c r="O16" s="40">
        <f>C16/N16</f>
        <v>0.033</v>
      </c>
      <c r="P16" s="1">
        <v>20</v>
      </c>
      <c r="Q16" s="40">
        <f>C16/P16</f>
        <v>0.05</v>
      </c>
      <c r="R16" s="1"/>
      <c r="S16" s="8"/>
      <c r="T16" s="12"/>
      <c r="U16" s="14"/>
      <c r="V16" s="10">
        <v>300</v>
      </c>
      <c r="W16" s="5">
        <v>100</v>
      </c>
      <c r="X16" s="5"/>
      <c r="Y16" s="11">
        <f>V16/10</f>
        <v>30</v>
      </c>
      <c r="Z16" s="14">
        <f>C16/Y16</f>
        <v>0.03333333333333333</v>
      </c>
      <c r="AA16" s="4">
        <f>W16/10</f>
        <v>10</v>
      </c>
      <c r="AB16" s="14">
        <f>C16/AA16</f>
        <v>0.1</v>
      </c>
      <c r="AD16" s="6"/>
      <c r="AE16" s="11">
        <f>V16/5</f>
        <v>60</v>
      </c>
      <c r="AF16" s="14">
        <f>C16/AE16</f>
        <v>0.016666666666666666</v>
      </c>
      <c r="AG16" s="4">
        <f>W16/5</f>
        <v>20</v>
      </c>
      <c r="AH16" s="14">
        <f>C16/AG16</f>
        <v>0.05</v>
      </c>
      <c r="AI16" s="5"/>
      <c r="AJ16" s="57"/>
      <c r="AK16" s="4">
        <f>V16/8</f>
        <v>37.5</v>
      </c>
      <c r="AL16" s="14">
        <f>C16/AK16</f>
        <v>0.02666666666666667</v>
      </c>
      <c r="AM16" s="4">
        <f>W16/8</f>
        <v>12.5</v>
      </c>
      <c r="AN16" s="14">
        <f>C16/AM16</f>
        <v>0.08</v>
      </c>
      <c r="AP16" s="14"/>
      <c r="AQ16" s="4">
        <f>V16/3</f>
        <v>100</v>
      </c>
      <c r="AR16" s="14">
        <f>C16/AQ16*100</f>
        <v>1</v>
      </c>
      <c r="AS16" s="4">
        <f>W16/3</f>
        <v>33.333333333333336</v>
      </c>
      <c r="AT16" s="14">
        <f>C16/AS16*100</f>
        <v>3</v>
      </c>
      <c r="AV16" s="14"/>
      <c r="AW16" s="4">
        <v>2</v>
      </c>
    </row>
    <row r="17" spans="1:49" s="4" customFormat="1" ht="15.75" customHeight="1">
      <c r="A17" s="21" t="s">
        <v>39</v>
      </c>
      <c r="B17" s="20" t="s">
        <v>108</v>
      </c>
      <c r="C17" s="19">
        <v>1</v>
      </c>
      <c r="D17" s="32"/>
      <c r="E17" s="35"/>
      <c r="F17" s="33"/>
      <c r="G17" s="35"/>
      <c r="H17" s="33"/>
      <c r="I17" s="35"/>
      <c r="J17" s="22"/>
      <c r="K17" s="2"/>
      <c r="L17" s="12"/>
      <c r="M17" s="2"/>
      <c r="N17" s="13">
        <v>25</v>
      </c>
      <c r="O17" s="40">
        <f>C17/N17</f>
        <v>0.04</v>
      </c>
      <c r="P17" s="1"/>
      <c r="Q17" s="40"/>
      <c r="R17" s="1"/>
      <c r="S17" s="8"/>
      <c r="T17" s="12">
        <v>43.9</v>
      </c>
      <c r="U17" s="14">
        <f>C17/T17*100</f>
        <v>2.277904328018223</v>
      </c>
      <c r="V17" s="10">
        <v>300</v>
      </c>
      <c r="W17" s="5">
        <v>50</v>
      </c>
      <c r="X17" s="5"/>
      <c r="Y17" s="11">
        <f>V17/10</f>
        <v>30</v>
      </c>
      <c r="Z17" s="14">
        <f>C17/Y17</f>
        <v>0.03333333333333333</v>
      </c>
      <c r="AA17" s="4">
        <f>W17/10</f>
        <v>5</v>
      </c>
      <c r="AB17" s="14">
        <f>C17/AA17</f>
        <v>0.2</v>
      </c>
      <c r="AD17" s="6"/>
      <c r="AE17" s="11">
        <f>V17/5</f>
        <v>60</v>
      </c>
      <c r="AF17" s="14">
        <f>C17/AE17</f>
        <v>0.016666666666666666</v>
      </c>
      <c r="AG17" s="4">
        <f>W17/5</f>
        <v>10</v>
      </c>
      <c r="AH17" s="14">
        <f>C17/AG17</f>
        <v>0.1</v>
      </c>
      <c r="AJ17" s="14"/>
      <c r="AK17" s="4">
        <f>V17/8</f>
        <v>37.5</v>
      </c>
      <c r="AL17" s="14">
        <f>C17/AK17</f>
        <v>0.02666666666666667</v>
      </c>
      <c r="AM17" s="4">
        <f>W17/8</f>
        <v>6.25</v>
      </c>
      <c r="AN17" s="14">
        <f>C17/AM17</f>
        <v>0.16</v>
      </c>
      <c r="AP17" s="14"/>
      <c r="AQ17" s="4">
        <f>V17/3</f>
        <v>100</v>
      </c>
      <c r="AR17" s="14">
        <f>C17/AQ17*100</f>
        <v>1</v>
      </c>
      <c r="AS17" s="4">
        <f>W17/3</f>
        <v>16.666666666666668</v>
      </c>
      <c r="AT17" s="14">
        <f>C17/AS17*100</f>
        <v>6</v>
      </c>
      <c r="AV17" s="14"/>
      <c r="AW17" s="4">
        <v>39</v>
      </c>
    </row>
    <row r="18" spans="1:49" s="4" customFormat="1" ht="15.75" customHeight="1">
      <c r="A18" s="21" t="s">
        <v>38</v>
      </c>
      <c r="B18" s="20" t="s">
        <v>109</v>
      </c>
      <c r="C18" s="19">
        <v>1</v>
      </c>
      <c r="D18" s="32"/>
      <c r="E18" s="35"/>
      <c r="F18" s="33"/>
      <c r="G18" s="35"/>
      <c r="H18" s="33"/>
      <c r="I18" s="35"/>
      <c r="J18" s="22"/>
      <c r="K18" s="2"/>
      <c r="L18" s="12"/>
      <c r="M18" s="2"/>
      <c r="N18" s="13">
        <v>3.0303030303030303</v>
      </c>
      <c r="O18" s="40">
        <f>C18/N18</f>
        <v>0.33</v>
      </c>
      <c r="P18" s="1"/>
      <c r="Q18" s="40"/>
      <c r="R18" s="1">
        <v>1.07</v>
      </c>
      <c r="S18" s="8">
        <f>C18/R18</f>
        <v>0.9345794392523364</v>
      </c>
      <c r="T18" s="12"/>
      <c r="U18" s="14"/>
      <c r="V18" s="10">
        <v>100</v>
      </c>
      <c r="W18" s="5">
        <v>100</v>
      </c>
      <c r="X18" s="5"/>
      <c r="Y18" s="11">
        <f>V18/10</f>
        <v>10</v>
      </c>
      <c r="Z18" s="14">
        <f>C18/Y18</f>
        <v>0.1</v>
      </c>
      <c r="AA18" s="4">
        <f>W18/10</f>
        <v>10</v>
      </c>
      <c r="AB18" s="14">
        <f>C18/AA18</f>
        <v>0.1</v>
      </c>
      <c r="AD18" s="6"/>
      <c r="AE18" s="11">
        <f>V18/5</f>
        <v>20</v>
      </c>
      <c r="AF18" s="14">
        <f>C18/AE18</f>
        <v>0.05</v>
      </c>
      <c r="AG18" s="4">
        <f>W18/5</f>
        <v>20</v>
      </c>
      <c r="AH18" s="14">
        <f>C18/AG18</f>
        <v>0.05</v>
      </c>
      <c r="AJ18" s="14"/>
      <c r="AK18" s="4">
        <f>V18/8</f>
        <v>12.5</v>
      </c>
      <c r="AL18" s="14">
        <f>C18/AK18</f>
        <v>0.08</v>
      </c>
      <c r="AM18" s="4">
        <f>W18/8</f>
        <v>12.5</v>
      </c>
      <c r="AN18" s="14">
        <f>C18/AM18</f>
        <v>0.08</v>
      </c>
      <c r="AP18" s="14"/>
      <c r="AQ18" s="4">
        <f>V18/3</f>
        <v>33.333333333333336</v>
      </c>
      <c r="AR18" s="14">
        <f>C18/AQ18*100</f>
        <v>3</v>
      </c>
      <c r="AS18" s="4">
        <f>W18/3</f>
        <v>33.333333333333336</v>
      </c>
      <c r="AT18" s="14">
        <f>C18/AS18*100</f>
        <v>3</v>
      </c>
      <c r="AV18" s="14"/>
      <c r="AW18" s="4">
        <v>38</v>
      </c>
    </row>
    <row r="19" spans="1:49" s="4" customFormat="1" ht="15.75" customHeight="1">
      <c r="A19" s="21" t="s">
        <v>50</v>
      </c>
      <c r="B19" s="20" t="s">
        <v>110</v>
      </c>
      <c r="C19" s="19">
        <v>1</v>
      </c>
      <c r="D19" s="32"/>
      <c r="E19" s="35"/>
      <c r="F19" s="33"/>
      <c r="G19" s="35"/>
      <c r="H19" s="33"/>
      <c r="I19" s="35"/>
      <c r="J19" s="22"/>
      <c r="K19" s="2"/>
      <c r="L19" s="12"/>
      <c r="M19" s="2"/>
      <c r="N19" s="13">
        <v>5</v>
      </c>
      <c r="O19" s="40">
        <f>C19/N19</f>
        <v>0.2</v>
      </c>
      <c r="P19" s="1">
        <v>8</v>
      </c>
      <c r="Q19" s="40">
        <f>C19/P19</f>
        <v>0.125</v>
      </c>
      <c r="R19" s="1"/>
      <c r="S19" s="8"/>
      <c r="T19" s="12"/>
      <c r="U19" s="14"/>
      <c r="V19" s="10">
        <v>80</v>
      </c>
      <c r="W19" s="5">
        <v>80</v>
      </c>
      <c r="X19" s="5"/>
      <c r="Y19" s="11">
        <f>V19/10</f>
        <v>8</v>
      </c>
      <c r="Z19" s="14">
        <f>C19/Y19</f>
        <v>0.125</v>
      </c>
      <c r="AA19" s="4">
        <f>W19/10</f>
        <v>8</v>
      </c>
      <c r="AB19" s="14">
        <f>C19/AA19</f>
        <v>0.125</v>
      </c>
      <c r="AD19" s="6"/>
      <c r="AE19" s="11">
        <f>V19/5</f>
        <v>16</v>
      </c>
      <c r="AF19" s="14">
        <f>C19/AE19</f>
        <v>0.0625</v>
      </c>
      <c r="AG19" s="4">
        <f>W19/5</f>
        <v>16</v>
      </c>
      <c r="AH19" s="14">
        <f>C19/AG19</f>
        <v>0.0625</v>
      </c>
      <c r="AJ19" s="14"/>
      <c r="AK19" s="4">
        <f>V19/8</f>
        <v>10</v>
      </c>
      <c r="AL19" s="14">
        <f>C19/AK19</f>
        <v>0.1</v>
      </c>
      <c r="AM19" s="4">
        <f>W19/8</f>
        <v>10</v>
      </c>
      <c r="AN19" s="14">
        <f>C19/AM19</f>
        <v>0.1</v>
      </c>
      <c r="AP19" s="14"/>
      <c r="AQ19" s="4">
        <f>V19/3</f>
        <v>26.666666666666668</v>
      </c>
      <c r="AR19" s="14">
        <f>C19/AQ19*100</f>
        <v>3.75</v>
      </c>
      <c r="AS19" s="4">
        <f>W19/3</f>
        <v>26.666666666666668</v>
      </c>
      <c r="AT19" s="14">
        <f>C19/AS19*100</f>
        <v>3.75</v>
      </c>
      <c r="AV19" s="14"/>
      <c r="AW19" s="4">
        <v>50</v>
      </c>
    </row>
    <row r="20" spans="1:49" s="4" customFormat="1" ht="15.75" customHeight="1">
      <c r="A20" s="21" t="s">
        <v>46</v>
      </c>
      <c r="B20" s="20" t="s">
        <v>111</v>
      </c>
      <c r="C20" s="19">
        <v>1</v>
      </c>
      <c r="D20" s="32"/>
      <c r="E20" s="35"/>
      <c r="F20" s="33"/>
      <c r="G20" s="35"/>
      <c r="H20" s="33"/>
      <c r="I20" s="35"/>
      <c r="J20" s="22">
        <v>40</v>
      </c>
      <c r="K20" s="2">
        <f>C20/J20</f>
        <v>0.025</v>
      </c>
      <c r="L20" s="12">
        <v>30.62</v>
      </c>
      <c r="M20" s="2">
        <f>C20/L20</f>
        <v>0.032658393207054215</v>
      </c>
      <c r="N20" s="13">
        <v>20</v>
      </c>
      <c r="O20" s="40">
        <f>C20/N20</f>
        <v>0.05</v>
      </c>
      <c r="P20" s="1"/>
      <c r="Q20" s="40"/>
      <c r="R20" s="1"/>
      <c r="S20" s="8"/>
      <c r="T20" s="12"/>
      <c r="U20" s="14"/>
      <c r="V20" s="10">
        <v>300</v>
      </c>
      <c r="W20" s="5">
        <v>300</v>
      </c>
      <c r="X20" s="5"/>
      <c r="Y20" s="11">
        <f>V20/10</f>
        <v>30</v>
      </c>
      <c r="Z20" s="14">
        <f>C20/Y20</f>
        <v>0.03333333333333333</v>
      </c>
      <c r="AA20" s="4">
        <f>W20/10</f>
        <v>30</v>
      </c>
      <c r="AB20" s="14">
        <f>C20/AA20</f>
        <v>0.03333333333333333</v>
      </c>
      <c r="AD20" s="6"/>
      <c r="AE20" s="11">
        <f>V20/5</f>
        <v>60</v>
      </c>
      <c r="AF20" s="14">
        <f>C20/AE20</f>
        <v>0.016666666666666666</v>
      </c>
      <c r="AG20" s="4">
        <f>W20/5</f>
        <v>60</v>
      </c>
      <c r="AH20" s="14">
        <f>C20/AG20</f>
        <v>0.016666666666666666</v>
      </c>
      <c r="AJ20" s="14"/>
      <c r="AK20" s="4">
        <f>V20/8</f>
        <v>37.5</v>
      </c>
      <c r="AL20" s="14">
        <f>C20/AK20</f>
        <v>0.02666666666666667</v>
      </c>
      <c r="AM20" s="4">
        <f>W20/8</f>
        <v>37.5</v>
      </c>
      <c r="AN20" s="14">
        <f>C20/AM20</f>
        <v>0.02666666666666667</v>
      </c>
      <c r="AP20" s="14"/>
      <c r="AQ20" s="4">
        <f>V20/3</f>
        <v>100</v>
      </c>
      <c r="AR20" s="14">
        <f>C20/AQ20*100</f>
        <v>1</v>
      </c>
      <c r="AS20" s="4">
        <f>W20/3</f>
        <v>100</v>
      </c>
      <c r="AT20" s="14">
        <f>C20/AS20*100</f>
        <v>1</v>
      </c>
      <c r="AV20" s="14"/>
      <c r="AW20" s="4">
        <v>46</v>
      </c>
    </row>
    <row r="21" spans="1:49" s="4" customFormat="1" ht="15.75" customHeight="1">
      <c r="A21" s="21" t="s">
        <v>7</v>
      </c>
      <c r="B21" s="20" t="s">
        <v>112</v>
      </c>
      <c r="C21" s="19">
        <v>1</v>
      </c>
      <c r="D21" s="32"/>
      <c r="E21" s="35"/>
      <c r="F21" s="33"/>
      <c r="G21" s="35"/>
      <c r="H21" s="33"/>
      <c r="I21" s="35"/>
      <c r="J21" s="22"/>
      <c r="K21" s="2"/>
      <c r="L21" s="12"/>
      <c r="M21" s="2"/>
      <c r="N21" s="13"/>
      <c r="O21" s="40"/>
      <c r="P21" s="1"/>
      <c r="Q21" s="40"/>
      <c r="R21" s="1"/>
      <c r="S21" s="8"/>
      <c r="T21" s="12"/>
      <c r="U21" s="14"/>
      <c r="V21" s="10"/>
      <c r="W21" s="5"/>
      <c r="X21" s="5"/>
      <c r="Y21" s="11"/>
      <c r="Z21" s="14"/>
      <c r="AB21" s="14"/>
      <c r="AD21" s="6"/>
      <c r="AE21" s="11"/>
      <c r="AF21" s="14"/>
      <c r="AH21" s="14"/>
      <c r="AJ21" s="14"/>
      <c r="AL21" s="14"/>
      <c r="AN21" s="14"/>
      <c r="AP21" s="14"/>
      <c r="AR21" s="14"/>
      <c r="AT21" s="14"/>
      <c r="AV21" s="14"/>
      <c r="AW21" s="4">
        <v>7</v>
      </c>
    </row>
    <row r="22" spans="1:49" s="4" customFormat="1" ht="15.75" customHeight="1">
      <c r="A22" s="21" t="s">
        <v>9</v>
      </c>
      <c r="B22" s="20" t="s">
        <v>113</v>
      </c>
      <c r="C22" s="19">
        <v>1</v>
      </c>
      <c r="D22" s="32"/>
      <c r="E22" s="35"/>
      <c r="F22" s="33"/>
      <c r="G22" s="35"/>
      <c r="H22" s="33"/>
      <c r="I22" s="35"/>
      <c r="J22" s="22"/>
      <c r="K22" s="2"/>
      <c r="L22" s="12"/>
      <c r="M22" s="2"/>
      <c r="N22" s="13"/>
      <c r="O22" s="40"/>
      <c r="P22" s="1"/>
      <c r="Q22" s="40"/>
      <c r="R22" s="1"/>
      <c r="S22" s="8"/>
      <c r="T22" s="12"/>
      <c r="U22" s="14"/>
      <c r="V22" s="10">
        <v>50</v>
      </c>
      <c r="W22" s="5">
        <v>30</v>
      </c>
      <c r="X22" s="5"/>
      <c r="Y22" s="11">
        <f>V22/10</f>
        <v>5</v>
      </c>
      <c r="Z22" s="14">
        <f>C22/Y22</f>
        <v>0.2</v>
      </c>
      <c r="AA22" s="4">
        <f>W22/10</f>
        <v>3</v>
      </c>
      <c r="AB22" s="14">
        <f>C22/AA22</f>
        <v>0.3333333333333333</v>
      </c>
      <c r="AD22" s="6"/>
      <c r="AE22" s="11">
        <f>V22/5</f>
        <v>10</v>
      </c>
      <c r="AF22" s="14">
        <f>C22/AE22</f>
        <v>0.1</v>
      </c>
      <c r="AG22" s="4">
        <f>W22/5</f>
        <v>6</v>
      </c>
      <c r="AH22" s="14">
        <f>C22/AG22</f>
        <v>0.16666666666666666</v>
      </c>
      <c r="AJ22" s="14"/>
      <c r="AK22" s="4">
        <f>V22/8</f>
        <v>6.25</v>
      </c>
      <c r="AL22" s="14">
        <f>C22/AK22</f>
        <v>0.16</v>
      </c>
      <c r="AM22" s="4">
        <f>W22/8</f>
        <v>3.75</v>
      </c>
      <c r="AN22" s="14">
        <f>C22/AM22</f>
        <v>0.26666666666666666</v>
      </c>
      <c r="AP22" s="14"/>
      <c r="AQ22" s="4">
        <f>V22/3</f>
        <v>16.666666666666668</v>
      </c>
      <c r="AR22" s="14">
        <f>C22/AQ22*100</f>
        <v>6</v>
      </c>
      <c r="AS22" s="4">
        <f>W22/3</f>
        <v>10</v>
      </c>
      <c r="AT22" s="14">
        <f>C22/AS22*100</f>
        <v>10</v>
      </c>
      <c r="AV22" s="14"/>
      <c r="AW22" s="4">
        <v>9</v>
      </c>
    </row>
    <row r="23" spans="1:49" s="4" customFormat="1" ht="15.75" customHeight="1">
      <c r="A23" s="21" t="s">
        <v>30</v>
      </c>
      <c r="B23" s="20" t="s">
        <v>114</v>
      </c>
      <c r="C23" s="19">
        <v>1</v>
      </c>
      <c r="D23" s="32"/>
      <c r="E23" s="35"/>
      <c r="F23" s="33"/>
      <c r="G23" s="35"/>
      <c r="H23" s="33"/>
      <c r="I23" s="35"/>
      <c r="J23" s="22"/>
      <c r="K23" s="2"/>
      <c r="L23" s="12"/>
      <c r="M23" s="2"/>
      <c r="N23" s="13">
        <v>0.5</v>
      </c>
      <c r="O23" s="40">
        <f>C23/N23</f>
        <v>2</v>
      </c>
      <c r="P23" s="1"/>
      <c r="Q23" s="40"/>
      <c r="R23" s="1"/>
      <c r="S23" s="8"/>
      <c r="T23" s="12"/>
      <c r="U23" s="14"/>
      <c r="V23" s="10"/>
      <c r="W23" s="5">
        <v>2.5</v>
      </c>
      <c r="X23" s="5"/>
      <c r="Y23" s="11"/>
      <c r="Z23" s="14"/>
      <c r="AA23" s="4">
        <f>W23/10</f>
        <v>0.25</v>
      </c>
      <c r="AB23" s="14">
        <f>C23/AA23</f>
        <v>4</v>
      </c>
      <c r="AD23" s="6"/>
      <c r="AE23" s="11"/>
      <c r="AF23" s="14"/>
      <c r="AG23" s="4">
        <f>W23/5</f>
        <v>0.5</v>
      </c>
      <c r="AH23" s="14">
        <f>C23/AG23</f>
        <v>2</v>
      </c>
      <c r="AJ23" s="14"/>
      <c r="AL23" s="14"/>
      <c r="AM23" s="4">
        <f>W23/8</f>
        <v>0.3125</v>
      </c>
      <c r="AN23" s="14">
        <f>C23/AM23</f>
        <v>3.2</v>
      </c>
      <c r="AP23" s="14"/>
      <c r="AR23" s="14"/>
      <c r="AS23" s="4">
        <f>W23/3</f>
        <v>0.8333333333333334</v>
      </c>
      <c r="AT23" s="14">
        <f>C23/AS23*100</f>
        <v>120</v>
      </c>
      <c r="AV23" s="14"/>
      <c r="AW23" s="4">
        <v>30</v>
      </c>
    </row>
    <row r="24" spans="1:49" s="4" customFormat="1" ht="15.75" customHeight="1">
      <c r="A24" s="21" t="s">
        <v>31</v>
      </c>
      <c r="B24" s="20" t="s">
        <v>115</v>
      </c>
      <c r="C24" s="19">
        <v>1</v>
      </c>
      <c r="D24" s="32"/>
      <c r="E24" s="35"/>
      <c r="F24" s="33"/>
      <c r="G24" s="35"/>
      <c r="H24" s="33"/>
      <c r="I24" s="35"/>
      <c r="J24" s="22"/>
      <c r="K24" s="2"/>
      <c r="L24" s="12"/>
      <c r="M24" s="2"/>
      <c r="N24" s="13"/>
      <c r="O24" s="40"/>
      <c r="P24" s="1"/>
      <c r="Q24" s="40"/>
      <c r="R24" s="1"/>
      <c r="S24" s="8"/>
      <c r="T24" s="12"/>
      <c r="U24" s="14"/>
      <c r="V24" s="10"/>
      <c r="W24" s="5"/>
      <c r="X24" s="5"/>
      <c r="Y24" s="11"/>
      <c r="Z24" s="14"/>
      <c r="AB24" s="14"/>
      <c r="AD24" s="6"/>
      <c r="AE24" s="11"/>
      <c r="AF24" s="14"/>
      <c r="AH24" s="14"/>
      <c r="AJ24" s="14"/>
      <c r="AL24" s="14"/>
      <c r="AN24" s="14"/>
      <c r="AP24" s="14"/>
      <c r="AR24" s="14"/>
      <c r="AT24" s="14"/>
      <c r="AV24" s="14"/>
      <c r="AW24" s="4">
        <v>31</v>
      </c>
    </row>
    <row r="25" spans="1:49" s="4" customFormat="1" ht="15.75" customHeight="1">
      <c r="A25" s="21" t="s">
        <v>37</v>
      </c>
      <c r="B25" s="20" t="s">
        <v>116</v>
      </c>
      <c r="C25" s="19">
        <v>1</v>
      </c>
      <c r="D25" s="32"/>
      <c r="E25" s="35"/>
      <c r="F25" s="33"/>
      <c r="G25" s="35"/>
      <c r="H25" s="33"/>
      <c r="I25" s="35"/>
      <c r="J25" s="22"/>
      <c r="K25" s="2"/>
      <c r="L25" s="12"/>
      <c r="M25" s="2"/>
      <c r="N25" s="13">
        <v>0.5</v>
      </c>
      <c r="O25" s="40">
        <f>C25/N25</f>
        <v>2</v>
      </c>
      <c r="P25" s="1"/>
      <c r="Q25" s="40"/>
      <c r="R25" s="1">
        <v>0.14</v>
      </c>
      <c r="S25" s="8">
        <f>C25/R25</f>
        <v>7.142857142857142</v>
      </c>
      <c r="T25" s="12"/>
      <c r="U25" s="14"/>
      <c r="V25" s="10">
        <v>6</v>
      </c>
      <c r="W25" s="5"/>
      <c r="X25" s="5">
        <v>4</v>
      </c>
      <c r="Y25" s="11">
        <f>V25/10</f>
        <v>0.6</v>
      </c>
      <c r="Z25" s="14">
        <f>C25/Y25</f>
        <v>1.6666666666666667</v>
      </c>
      <c r="AB25" s="14"/>
      <c r="AC25" s="4">
        <f>X25/10</f>
        <v>0.4</v>
      </c>
      <c r="AD25" s="6">
        <f>C25/AC25</f>
        <v>2.5</v>
      </c>
      <c r="AE25" s="11">
        <f>V25/5</f>
        <v>1.2</v>
      </c>
      <c r="AF25" s="14">
        <f>C25/AE25</f>
        <v>0.8333333333333334</v>
      </c>
      <c r="AH25" s="14"/>
      <c r="AI25" s="4">
        <f>X25/5</f>
        <v>0.8</v>
      </c>
      <c r="AJ25" s="14">
        <f>C25/AI25</f>
        <v>1.25</v>
      </c>
      <c r="AK25" s="4">
        <f>V25/8</f>
        <v>0.75</v>
      </c>
      <c r="AL25" s="14">
        <f>C25/AK25</f>
        <v>1.3333333333333333</v>
      </c>
      <c r="AN25" s="14"/>
      <c r="AO25" s="4">
        <f>X25/8</f>
        <v>0.5</v>
      </c>
      <c r="AP25" s="14">
        <f>C25/AO25</f>
        <v>2</v>
      </c>
      <c r="AQ25" s="4">
        <f>V25/3</f>
        <v>2</v>
      </c>
      <c r="AR25" s="14">
        <f>C25/AQ25*100</f>
        <v>50</v>
      </c>
      <c r="AT25" s="14"/>
      <c r="AU25" s="4">
        <f>X25/3</f>
        <v>1.3333333333333333</v>
      </c>
      <c r="AV25" s="14">
        <f>C25/AU25</f>
        <v>0.75</v>
      </c>
      <c r="AW25" s="4">
        <v>37</v>
      </c>
    </row>
    <row r="26" spans="1:49" s="4" customFormat="1" ht="15.75" customHeight="1">
      <c r="A26" s="21" t="s">
        <v>10</v>
      </c>
      <c r="B26" s="20" t="s">
        <v>117</v>
      </c>
      <c r="C26" s="19">
        <v>1</v>
      </c>
      <c r="D26" s="32"/>
      <c r="E26" s="35"/>
      <c r="F26" s="33"/>
      <c r="G26" s="35"/>
      <c r="H26" s="33"/>
      <c r="I26" s="35"/>
      <c r="J26" s="22"/>
      <c r="K26" s="2"/>
      <c r="L26" s="12"/>
      <c r="M26" s="2"/>
      <c r="N26" s="13">
        <v>0.6</v>
      </c>
      <c r="O26" s="40">
        <f>C26/N26</f>
        <v>1.6666666666666667</v>
      </c>
      <c r="P26" s="1">
        <v>1</v>
      </c>
      <c r="Q26" s="40">
        <f>C26/P26</f>
        <v>1</v>
      </c>
      <c r="R26" s="1">
        <v>0.09</v>
      </c>
      <c r="S26" s="8">
        <f>C26/R26</f>
        <v>11.11111111111111</v>
      </c>
      <c r="T26" s="12">
        <v>1.2</v>
      </c>
      <c r="U26" s="14">
        <f>C26/T26*100</f>
        <v>83.33333333333334</v>
      </c>
      <c r="V26" s="10">
        <v>10</v>
      </c>
      <c r="W26" s="5"/>
      <c r="X26" s="5">
        <v>1</v>
      </c>
      <c r="Y26" s="11">
        <f>V26/10</f>
        <v>1</v>
      </c>
      <c r="Z26" s="14">
        <f>C26/Y26</f>
        <v>1</v>
      </c>
      <c r="AB26" s="14"/>
      <c r="AC26" s="4">
        <f>X26/10</f>
        <v>0.1</v>
      </c>
      <c r="AD26" s="6">
        <f>C26/AC26</f>
        <v>10</v>
      </c>
      <c r="AE26" s="11">
        <f>V26/5</f>
        <v>2</v>
      </c>
      <c r="AF26" s="14">
        <f>C26/AE26</f>
        <v>0.5</v>
      </c>
      <c r="AH26" s="14"/>
      <c r="AI26" s="4">
        <f>X26/5</f>
        <v>0.2</v>
      </c>
      <c r="AJ26" s="14">
        <f>C26/AI26</f>
        <v>5</v>
      </c>
      <c r="AK26" s="4">
        <f>V26/8</f>
        <v>1.25</v>
      </c>
      <c r="AL26" s="14">
        <f>C26/AK26</f>
        <v>0.8</v>
      </c>
      <c r="AN26" s="14"/>
      <c r="AO26" s="4">
        <f>X26/8</f>
        <v>0.125</v>
      </c>
      <c r="AP26" s="14">
        <f>C26/AO26</f>
        <v>8</v>
      </c>
      <c r="AQ26" s="4">
        <f>V26/3</f>
        <v>3.3333333333333335</v>
      </c>
      <c r="AR26" s="14">
        <f>C26/AQ26*100</f>
        <v>30</v>
      </c>
      <c r="AT26" s="14"/>
      <c r="AU26" s="4">
        <f>X26/3</f>
        <v>0.3333333333333333</v>
      </c>
      <c r="AV26" s="14">
        <f>C26/AU26</f>
        <v>3</v>
      </c>
      <c r="AW26" s="4">
        <v>10</v>
      </c>
    </row>
    <row r="27" spans="1:49" s="4" customFormat="1" ht="15.75" customHeight="1">
      <c r="A27" s="21" t="s">
        <v>42</v>
      </c>
      <c r="B27" s="20" t="s">
        <v>118</v>
      </c>
      <c r="C27" s="19">
        <v>1</v>
      </c>
      <c r="D27" s="32"/>
      <c r="E27" s="35"/>
      <c r="F27" s="33"/>
      <c r="G27" s="35"/>
      <c r="H27" s="33"/>
      <c r="I27" s="35"/>
      <c r="J27" s="22"/>
      <c r="K27" s="2"/>
      <c r="L27" s="12"/>
      <c r="M27" s="2"/>
      <c r="N27" s="13"/>
      <c r="O27" s="40"/>
      <c r="P27" s="1"/>
      <c r="Q27" s="40"/>
      <c r="R27" s="1">
        <v>0.04</v>
      </c>
      <c r="S27" s="8">
        <f>C27/R27</f>
        <v>25</v>
      </c>
      <c r="T27" s="12"/>
      <c r="U27" s="14"/>
      <c r="V27" s="10"/>
      <c r="W27" s="5"/>
      <c r="X27" s="5">
        <v>0.7</v>
      </c>
      <c r="Y27" s="11"/>
      <c r="Z27" s="14"/>
      <c r="AB27" s="14"/>
      <c r="AC27" s="4">
        <f>X27/10</f>
        <v>0.06999999999999999</v>
      </c>
      <c r="AD27" s="6">
        <f>C27/AC27</f>
        <v>14.285714285714286</v>
      </c>
      <c r="AE27" s="11"/>
      <c r="AF27" s="14"/>
      <c r="AH27" s="14"/>
      <c r="AI27" s="4">
        <f>X27/5</f>
        <v>0.13999999999999999</v>
      </c>
      <c r="AJ27" s="14">
        <f>C27/AI27</f>
        <v>7.142857142857143</v>
      </c>
      <c r="AL27" s="14"/>
      <c r="AN27" s="14"/>
      <c r="AO27" s="4">
        <f>X27/8</f>
        <v>0.0875</v>
      </c>
      <c r="AP27" s="14">
        <f>C27/AO27</f>
        <v>11.428571428571429</v>
      </c>
      <c r="AR27" s="14"/>
      <c r="AT27" s="14"/>
      <c r="AU27" s="4">
        <f>X27/3</f>
        <v>0.2333333333333333</v>
      </c>
      <c r="AV27" s="14">
        <f>C27/AU27</f>
        <v>4.2857142857142865</v>
      </c>
      <c r="AW27" s="4">
        <v>42</v>
      </c>
    </row>
    <row r="28" spans="1:49" s="4" customFormat="1" ht="15.75" customHeight="1">
      <c r="A28" s="21" t="s">
        <v>23</v>
      </c>
      <c r="B28" s="20" t="s">
        <v>119</v>
      </c>
      <c r="C28" s="19">
        <v>1</v>
      </c>
      <c r="D28" s="32">
        <v>1.011182108626198</v>
      </c>
      <c r="E28" s="35">
        <f>C28/D28</f>
        <v>0.9889415481832544</v>
      </c>
      <c r="F28" s="33">
        <v>0.41727092946605143</v>
      </c>
      <c r="G28" s="36">
        <f>C28/F28</f>
        <v>2.39652448657188</v>
      </c>
      <c r="H28" s="33">
        <v>1</v>
      </c>
      <c r="I28" s="36">
        <f>C28/H28</f>
        <v>1</v>
      </c>
      <c r="J28" s="22">
        <v>0.53</v>
      </c>
      <c r="K28" s="2">
        <f>C28/J28</f>
        <v>1.8867924528301885</v>
      </c>
      <c r="L28" s="12">
        <v>0.74</v>
      </c>
      <c r="M28" s="2">
        <f>C28/L28</f>
        <v>1.3513513513513513</v>
      </c>
      <c r="N28" s="13">
        <v>0.5</v>
      </c>
      <c r="O28" s="40">
        <f>C28/N28</f>
        <v>2</v>
      </c>
      <c r="P28" s="1">
        <v>1</v>
      </c>
      <c r="Q28" s="40">
        <f>C28/P28</f>
        <v>1</v>
      </c>
      <c r="R28" s="1">
        <v>0.27</v>
      </c>
      <c r="S28" s="8">
        <f>C28/R28</f>
        <v>3.7037037037037033</v>
      </c>
      <c r="T28" s="12">
        <v>1.6</v>
      </c>
      <c r="U28" s="14">
        <f>C28/T28*100</f>
        <v>62.5</v>
      </c>
      <c r="V28" s="10">
        <v>8</v>
      </c>
      <c r="W28" s="5">
        <v>8</v>
      </c>
      <c r="X28" s="5">
        <v>3.3</v>
      </c>
      <c r="Y28" s="11">
        <f>V28/10</f>
        <v>0.8</v>
      </c>
      <c r="Z28" s="14">
        <f>C28/Y28</f>
        <v>1.25</v>
      </c>
      <c r="AA28" s="4">
        <f>W28/10</f>
        <v>0.8</v>
      </c>
      <c r="AB28" s="14">
        <f>C28/AA28</f>
        <v>1.25</v>
      </c>
      <c r="AC28" s="4">
        <f>X28/10</f>
        <v>0.32999999999999996</v>
      </c>
      <c r="AD28" s="6">
        <f>C28/AC28</f>
        <v>3.0303030303030307</v>
      </c>
      <c r="AE28" s="11">
        <f>V28/5</f>
        <v>1.6</v>
      </c>
      <c r="AF28" s="14">
        <f>C28/AE28</f>
        <v>0.625</v>
      </c>
      <c r="AG28" s="4">
        <f>W28/5</f>
        <v>1.6</v>
      </c>
      <c r="AH28" s="14">
        <f>C28/AG28</f>
        <v>0.625</v>
      </c>
      <c r="AI28" s="4">
        <f>X28/5</f>
        <v>0.6599999999999999</v>
      </c>
      <c r="AJ28" s="14">
        <f>C28/AI28</f>
        <v>1.5151515151515154</v>
      </c>
      <c r="AK28" s="4">
        <f>V28/8</f>
        <v>1</v>
      </c>
      <c r="AL28" s="14">
        <f>C28/AK28</f>
        <v>1</v>
      </c>
      <c r="AM28" s="4">
        <f>W28/8</f>
        <v>1</v>
      </c>
      <c r="AN28" s="14">
        <f>C28/AM28</f>
        <v>1</v>
      </c>
      <c r="AO28" s="4">
        <f>X28/8</f>
        <v>0.4125</v>
      </c>
      <c r="AP28" s="14">
        <f>C28/AO28</f>
        <v>2.4242424242424243</v>
      </c>
      <c r="AQ28" s="4">
        <f>V28/3</f>
        <v>2.6666666666666665</v>
      </c>
      <c r="AR28" s="14">
        <f>C28/AQ28*100</f>
        <v>37.5</v>
      </c>
      <c r="AS28" s="4">
        <f>W28/3</f>
        <v>2.6666666666666665</v>
      </c>
      <c r="AT28" s="14">
        <f>C28/AS28*100</f>
        <v>37.5</v>
      </c>
      <c r="AU28" s="4">
        <f>X28/3</f>
        <v>1.0999999999999999</v>
      </c>
      <c r="AV28" s="14">
        <f>C28/AU28</f>
        <v>0.9090909090909092</v>
      </c>
      <c r="AW28" s="4">
        <v>23</v>
      </c>
    </row>
    <row r="29" spans="1:49" s="4" customFormat="1" ht="15.75" customHeight="1">
      <c r="A29" s="21" t="s">
        <v>64</v>
      </c>
      <c r="B29" s="20" t="s">
        <v>120</v>
      </c>
      <c r="C29" s="19">
        <v>1</v>
      </c>
      <c r="D29" s="32">
        <v>3.2156549520766773</v>
      </c>
      <c r="E29" s="35">
        <f>C29/D29</f>
        <v>0.31097863884749133</v>
      </c>
      <c r="F29" s="33">
        <v>1.3269611074489123</v>
      </c>
      <c r="G29" s="36">
        <f>C29/F29</f>
        <v>0.7536015896671635</v>
      </c>
      <c r="H29" s="33">
        <v>3.1800947867298577</v>
      </c>
      <c r="I29" s="36">
        <f>C29/H29</f>
        <v>0.3144560357675112</v>
      </c>
      <c r="J29" s="22">
        <v>1.07</v>
      </c>
      <c r="K29" s="2">
        <f>C29/J29</f>
        <v>0.9345794392523364</v>
      </c>
      <c r="L29" s="12"/>
      <c r="M29" s="2"/>
      <c r="N29" s="13"/>
      <c r="O29" s="40"/>
      <c r="P29" s="1"/>
      <c r="Q29" s="40"/>
      <c r="R29" s="1"/>
      <c r="S29" s="8"/>
      <c r="T29" s="12"/>
      <c r="U29" s="14"/>
      <c r="V29" s="10"/>
      <c r="W29" s="5"/>
      <c r="X29" s="5"/>
      <c r="Y29" s="11"/>
      <c r="Z29" s="14"/>
      <c r="AB29" s="14"/>
      <c r="AD29" s="6"/>
      <c r="AE29" s="11"/>
      <c r="AF29" s="14"/>
      <c r="AH29" s="14"/>
      <c r="AJ29" s="14"/>
      <c r="AL29" s="14"/>
      <c r="AN29" s="14"/>
      <c r="AP29" s="14"/>
      <c r="AR29" s="14"/>
      <c r="AT29" s="14"/>
      <c r="AV29" s="14"/>
      <c r="AW29" s="4">
        <v>64</v>
      </c>
    </row>
    <row r="30" spans="1:49" s="4" customFormat="1" ht="15.75" customHeight="1">
      <c r="A30" s="21" t="s">
        <v>3</v>
      </c>
      <c r="B30" s="20" t="s">
        <v>121</v>
      </c>
      <c r="C30" s="19">
        <v>1</v>
      </c>
      <c r="D30" s="32"/>
      <c r="E30" s="35"/>
      <c r="F30" s="33"/>
      <c r="G30" s="35"/>
      <c r="H30" s="33"/>
      <c r="I30" s="35"/>
      <c r="J30" s="22"/>
      <c r="K30" s="2"/>
      <c r="L30" s="12"/>
      <c r="M30" s="2"/>
      <c r="N30" s="13">
        <v>20</v>
      </c>
      <c r="O30" s="40">
        <f>C30/N30</f>
        <v>0.05</v>
      </c>
      <c r="P30" s="1"/>
      <c r="Q30" s="40"/>
      <c r="R30" s="1"/>
      <c r="S30" s="8"/>
      <c r="T30" s="12"/>
      <c r="U30" s="14"/>
      <c r="V30" s="10">
        <v>300</v>
      </c>
      <c r="W30" s="5">
        <v>100</v>
      </c>
      <c r="X30" s="5"/>
      <c r="Y30" s="11">
        <f aca="true" t="shared" si="8" ref="Y30:Y38">V30/10</f>
        <v>30</v>
      </c>
      <c r="Z30" s="14">
        <f aca="true" t="shared" si="9" ref="Z30:Z38">C30/Y30</f>
        <v>0.03333333333333333</v>
      </c>
      <c r="AA30" s="4">
        <f>W30/10</f>
        <v>10</v>
      </c>
      <c r="AB30" s="14">
        <f>C30/AA30</f>
        <v>0.1</v>
      </c>
      <c r="AD30" s="6"/>
      <c r="AE30" s="11">
        <f aca="true" t="shared" si="10" ref="AE30:AE38">V30/5</f>
        <v>60</v>
      </c>
      <c r="AF30" s="14">
        <f aca="true" t="shared" si="11" ref="AF30:AF38">C30/AE30</f>
        <v>0.016666666666666666</v>
      </c>
      <c r="AG30" s="4">
        <f>W30/5</f>
        <v>20</v>
      </c>
      <c r="AH30" s="14">
        <f>C30/AG30</f>
        <v>0.05</v>
      </c>
      <c r="AJ30" s="14"/>
      <c r="AK30" s="4">
        <f aca="true" t="shared" si="12" ref="AK30:AK38">V30/8</f>
        <v>37.5</v>
      </c>
      <c r="AL30" s="14">
        <f aca="true" t="shared" si="13" ref="AL30:AL38">C30/AK30</f>
        <v>0.02666666666666667</v>
      </c>
      <c r="AM30" s="4">
        <f>W30/8</f>
        <v>12.5</v>
      </c>
      <c r="AN30" s="14">
        <f>C30/AM30</f>
        <v>0.08</v>
      </c>
      <c r="AP30" s="14"/>
      <c r="AQ30" s="4">
        <f aca="true" t="shared" si="14" ref="AQ30:AQ38">V30/3</f>
        <v>100</v>
      </c>
      <c r="AR30" s="14">
        <f aca="true" t="shared" si="15" ref="AR30:AR38">C30/AQ30*100</f>
        <v>1</v>
      </c>
      <c r="AS30" s="4">
        <f>W30/3</f>
        <v>33.333333333333336</v>
      </c>
      <c r="AT30" s="14">
        <f>C30/AS30*100</f>
        <v>3</v>
      </c>
      <c r="AV30" s="14"/>
      <c r="AW30" s="4">
        <v>3</v>
      </c>
    </row>
    <row r="31" spans="1:49" s="4" customFormat="1" ht="15.75" customHeight="1">
      <c r="A31" s="21" t="s">
        <v>57</v>
      </c>
      <c r="B31" s="20" t="s">
        <v>122</v>
      </c>
      <c r="C31" s="19">
        <v>1</v>
      </c>
      <c r="D31" s="32"/>
      <c r="E31" s="35"/>
      <c r="F31" s="33"/>
      <c r="G31" s="35"/>
      <c r="H31" s="33"/>
      <c r="I31" s="35"/>
      <c r="J31" s="22"/>
      <c r="K31" s="2"/>
      <c r="L31" s="12"/>
      <c r="M31" s="2"/>
      <c r="N31" s="13"/>
      <c r="O31" s="40"/>
      <c r="P31" s="1"/>
      <c r="Q31" s="40"/>
      <c r="R31" s="1"/>
      <c r="S31" s="8"/>
      <c r="T31" s="12"/>
      <c r="U31" s="14"/>
      <c r="V31" s="10">
        <v>400</v>
      </c>
      <c r="W31" s="5"/>
      <c r="X31" s="5"/>
      <c r="Y31" s="11">
        <f t="shared" si="8"/>
        <v>40</v>
      </c>
      <c r="Z31" s="14">
        <f t="shared" si="9"/>
        <v>0.025</v>
      </c>
      <c r="AB31" s="14"/>
      <c r="AD31" s="6"/>
      <c r="AE31" s="11">
        <f t="shared" si="10"/>
        <v>80</v>
      </c>
      <c r="AF31" s="14">
        <f t="shared" si="11"/>
        <v>0.0125</v>
      </c>
      <c r="AH31" s="14"/>
      <c r="AJ31" s="14"/>
      <c r="AK31" s="4">
        <f t="shared" si="12"/>
        <v>50</v>
      </c>
      <c r="AL31" s="14">
        <f t="shared" si="13"/>
        <v>0.02</v>
      </c>
      <c r="AN31" s="14"/>
      <c r="AP31" s="14"/>
      <c r="AQ31" s="4">
        <f t="shared" si="14"/>
        <v>133.33333333333334</v>
      </c>
      <c r="AR31" s="14">
        <f t="shared" si="15"/>
        <v>0.75</v>
      </c>
      <c r="AT31" s="14"/>
      <c r="AV31" s="14"/>
      <c r="AW31" s="4">
        <v>57</v>
      </c>
    </row>
    <row r="32" spans="1:49" s="4" customFormat="1" ht="15.75" customHeight="1">
      <c r="A32" s="21" t="s">
        <v>45</v>
      </c>
      <c r="B32" s="20" t="s">
        <v>123</v>
      </c>
      <c r="C32" s="19">
        <v>1</v>
      </c>
      <c r="D32" s="32"/>
      <c r="E32" s="35"/>
      <c r="F32" s="33"/>
      <c r="G32" s="35"/>
      <c r="H32" s="33"/>
      <c r="I32" s="35"/>
      <c r="J32" s="22"/>
      <c r="K32" s="2"/>
      <c r="L32" s="12"/>
      <c r="M32" s="2"/>
      <c r="N32" s="13">
        <v>3.0303030303030303</v>
      </c>
      <c r="O32" s="40">
        <f>C32/N32</f>
        <v>0.33</v>
      </c>
      <c r="P32" s="1">
        <v>5</v>
      </c>
      <c r="Q32" s="40">
        <f>C32/P32</f>
        <v>0.2</v>
      </c>
      <c r="R32" s="1"/>
      <c r="S32" s="8"/>
      <c r="T32" s="12"/>
      <c r="U32" s="14"/>
      <c r="V32" s="10">
        <v>100</v>
      </c>
      <c r="W32" s="5"/>
      <c r="X32" s="5"/>
      <c r="Y32" s="11">
        <f t="shared" si="8"/>
        <v>10</v>
      </c>
      <c r="Z32" s="14">
        <f t="shared" si="9"/>
        <v>0.1</v>
      </c>
      <c r="AB32" s="14"/>
      <c r="AD32" s="6"/>
      <c r="AE32" s="11">
        <f t="shared" si="10"/>
        <v>20</v>
      </c>
      <c r="AF32" s="14">
        <f t="shared" si="11"/>
        <v>0.05</v>
      </c>
      <c r="AH32" s="14"/>
      <c r="AJ32" s="14"/>
      <c r="AK32" s="4">
        <f t="shared" si="12"/>
        <v>12.5</v>
      </c>
      <c r="AL32" s="14">
        <f t="shared" si="13"/>
        <v>0.08</v>
      </c>
      <c r="AN32" s="14"/>
      <c r="AP32" s="14"/>
      <c r="AQ32" s="4">
        <f t="shared" si="14"/>
        <v>33.333333333333336</v>
      </c>
      <c r="AR32" s="14">
        <f t="shared" si="15"/>
        <v>3</v>
      </c>
      <c r="AT32" s="14"/>
      <c r="AV32" s="14"/>
      <c r="AW32" s="4">
        <v>45</v>
      </c>
    </row>
    <row r="33" spans="1:48" s="4" customFormat="1" ht="15.75" customHeight="1">
      <c r="A33" s="21"/>
      <c r="B33" s="20" t="s">
        <v>188</v>
      </c>
      <c r="C33" s="19">
        <v>1</v>
      </c>
      <c r="D33" s="32">
        <v>5.545</v>
      </c>
      <c r="E33" s="35">
        <f>C33/D33</f>
        <v>0.18034265103697025</v>
      </c>
      <c r="F33" s="33">
        <v>2.288</v>
      </c>
      <c r="G33" s="35">
        <f>C33/F33</f>
        <v>0.4370629370629371</v>
      </c>
      <c r="H33" s="33">
        <v>5.483</v>
      </c>
      <c r="I33" s="35">
        <f>C33/H33</f>
        <v>0.1823819077147547</v>
      </c>
      <c r="J33" s="22">
        <v>8</v>
      </c>
      <c r="K33" s="2">
        <f>C33/J33</f>
        <v>0.125</v>
      </c>
      <c r="L33" s="12"/>
      <c r="M33" s="2"/>
      <c r="N33" s="13"/>
      <c r="O33" s="40"/>
      <c r="P33" s="1"/>
      <c r="Q33" s="40"/>
      <c r="R33" s="1"/>
      <c r="S33" s="8"/>
      <c r="T33" s="12"/>
      <c r="U33" s="14"/>
      <c r="V33" s="10"/>
      <c r="W33" s="5"/>
      <c r="X33" s="5"/>
      <c r="Y33" s="11"/>
      <c r="Z33" s="14"/>
      <c r="AB33" s="14"/>
      <c r="AD33" s="6"/>
      <c r="AE33" s="11"/>
      <c r="AF33" s="14"/>
      <c r="AH33" s="14"/>
      <c r="AJ33" s="14"/>
      <c r="AL33" s="14"/>
      <c r="AN33" s="14"/>
      <c r="AP33" s="14"/>
      <c r="AR33" s="14"/>
      <c r="AT33" s="14"/>
      <c r="AV33" s="14"/>
    </row>
    <row r="34" spans="1:49" s="4" customFormat="1" ht="15.75" customHeight="1">
      <c r="A34" s="21" t="s">
        <v>36</v>
      </c>
      <c r="B34" s="20" t="s">
        <v>124</v>
      </c>
      <c r="C34" s="19">
        <v>1</v>
      </c>
      <c r="D34" s="32">
        <v>23.487220447284347</v>
      </c>
      <c r="E34" s="35">
        <f>C34/D34</f>
        <v>0.042576344963612865</v>
      </c>
      <c r="F34" s="33">
        <v>9.692155570204351</v>
      </c>
      <c r="G34" s="36">
        <f>C34/F34</f>
        <v>0.10317622253961777</v>
      </c>
      <c r="H34" s="33">
        <v>23.22748815165877</v>
      </c>
      <c r="I34" s="36">
        <f>C34/H34</f>
        <v>0.04305243827790247</v>
      </c>
      <c r="J34" s="22">
        <v>5.33</v>
      </c>
      <c r="K34" s="2">
        <f>C34/J34</f>
        <v>0.18761726078799248</v>
      </c>
      <c r="L34" s="12"/>
      <c r="M34" s="2"/>
      <c r="N34" s="13"/>
      <c r="O34" s="40"/>
      <c r="P34" s="1"/>
      <c r="Q34" s="40"/>
      <c r="R34" s="1"/>
      <c r="S34" s="8"/>
      <c r="T34" s="12"/>
      <c r="U34" s="14"/>
      <c r="V34" s="10">
        <v>60</v>
      </c>
      <c r="W34" s="5"/>
      <c r="X34" s="5"/>
      <c r="Y34" s="11">
        <f t="shared" si="8"/>
        <v>6</v>
      </c>
      <c r="Z34" s="14">
        <f t="shared" si="9"/>
        <v>0.16666666666666666</v>
      </c>
      <c r="AB34" s="14"/>
      <c r="AD34" s="6"/>
      <c r="AE34" s="11">
        <f t="shared" si="10"/>
        <v>12</v>
      </c>
      <c r="AF34" s="14">
        <f t="shared" si="11"/>
        <v>0.08333333333333333</v>
      </c>
      <c r="AH34" s="14"/>
      <c r="AJ34" s="14"/>
      <c r="AK34" s="4">
        <f t="shared" si="12"/>
        <v>7.5</v>
      </c>
      <c r="AL34" s="14">
        <f t="shared" si="13"/>
        <v>0.13333333333333333</v>
      </c>
      <c r="AN34" s="14"/>
      <c r="AP34" s="14"/>
      <c r="AQ34" s="4">
        <f t="shared" si="14"/>
        <v>20</v>
      </c>
      <c r="AR34" s="14">
        <f t="shared" si="15"/>
        <v>5</v>
      </c>
      <c r="AT34" s="14"/>
      <c r="AV34" s="14"/>
      <c r="AW34" s="4">
        <v>36</v>
      </c>
    </row>
    <row r="35" spans="1:49" s="4" customFormat="1" ht="15.75" customHeight="1">
      <c r="A35" s="21" t="s">
        <v>25</v>
      </c>
      <c r="B35" s="20" t="s">
        <v>125</v>
      </c>
      <c r="C35" s="19">
        <v>1</v>
      </c>
      <c r="D35" s="32"/>
      <c r="E35" s="35"/>
      <c r="F35" s="33"/>
      <c r="G35" s="35"/>
      <c r="H35" s="33"/>
      <c r="I35" s="35"/>
      <c r="J35" s="22"/>
      <c r="K35" s="2"/>
      <c r="L35" s="12"/>
      <c r="M35" s="2"/>
      <c r="N35" s="13"/>
      <c r="O35" s="40"/>
      <c r="P35" s="1"/>
      <c r="Q35" s="40"/>
      <c r="R35" s="1"/>
      <c r="S35" s="8"/>
      <c r="T35" s="12"/>
      <c r="U35" s="14"/>
      <c r="V35" s="10">
        <v>300</v>
      </c>
      <c r="W35" s="5">
        <v>300</v>
      </c>
      <c r="X35" s="5"/>
      <c r="Y35" s="11">
        <f t="shared" si="8"/>
        <v>30</v>
      </c>
      <c r="Z35" s="14">
        <f t="shared" si="9"/>
        <v>0.03333333333333333</v>
      </c>
      <c r="AA35" s="4">
        <f>W35/10</f>
        <v>30</v>
      </c>
      <c r="AB35" s="14">
        <f>C35/AA35</f>
        <v>0.03333333333333333</v>
      </c>
      <c r="AD35" s="6"/>
      <c r="AE35" s="11">
        <f t="shared" si="10"/>
        <v>60</v>
      </c>
      <c r="AF35" s="14">
        <f t="shared" si="11"/>
        <v>0.016666666666666666</v>
      </c>
      <c r="AG35" s="4">
        <f>W35/5</f>
        <v>60</v>
      </c>
      <c r="AH35" s="14">
        <f>C35/AG35</f>
        <v>0.016666666666666666</v>
      </c>
      <c r="AJ35" s="14"/>
      <c r="AK35" s="4">
        <f t="shared" si="12"/>
        <v>37.5</v>
      </c>
      <c r="AL35" s="14">
        <f t="shared" si="13"/>
        <v>0.02666666666666667</v>
      </c>
      <c r="AM35" s="4">
        <f>W35/8</f>
        <v>37.5</v>
      </c>
      <c r="AN35" s="14">
        <f>C35/AM35</f>
        <v>0.02666666666666667</v>
      </c>
      <c r="AP35" s="14"/>
      <c r="AQ35" s="4">
        <f t="shared" si="14"/>
        <v>100</v>
      </c>
      <c r="AR35" s="14">
        <f t="shared" si="15"/>
        <v>1</v>
      </c>
      <c r="AS35" s="4">
        <f>W35/3</f>
        <v>100</v>
      </c>
      <c r="AT35" s="14">
        <f>C35/AS35*100</f>
        <v>1</v>
      </c>
      <c r="AV35" s="14"/>
      <c r="AW35" s="4">
        <v>25</v>
      </c>
    </row>
    <row r="36" spans="1:49" s="4" customFormat="1" ht="15.75" customHeight="1">
      <c r="A36" s="21" t="s">
        <v>21</v>
      </c>
      <c r="B36" s="20" t="s">
        <v>126</v>
      </c>
      <c r="C36" s="19">
        <v>1</v>
      </c>
      <c r="D36" s="32"/>
      <c r="E36" s="35"/>
      <c r="F36" s="33"/>
      <c r="G36" s="35"/>
      <c r="H36" s="33"/>
      <c r="I36" s="35"/>
      <c r="J36" s="22"/>
      <c r="K36" s="2"/>
      <c r="L36" s="12"/>
      <c r="M36" s="2"/>
      <c r="N36" s="13">
        <v>14.93</v>
      </c>
      <c r="O36" s="40">
        <f>C36/N36</f>
        <v>0.06697923643670463</v>
      </c>
      <c r="P36" s="1">
        <v>20</v>
      </c>
      <c r="Q36" s="40">
        <f>C36/P36</f>
        <v>0.05</v>
      </c>
      <c r="R36" s="1"/>
      <c r="S36" s="8"/>
      <c r="T36" s="12">
        <v>55.3</v>
      </c>
      <c r="U36" s="14">
        <f>C36/T36*100</f>
        <v>1.8083182640144666</v>
      </c>
      <c r="V36" s="10">
        <v>200</v>
      </c>
      <c r="W36" s="5">
        <v>200</v>
      </c>
      <c r="X36" s="5"/>
      <c r="Y36" s="11">
        <f t="shared" si="8"/>
        <v>20</v>
      </c>
      <c r="Z36" s="14">
        <f t="shared" si="9"/>
        <v>0.05</v>
      </c>
      <c r="AA36" s="4">
        <f>W36/10</f>
        <v>20</v>
      </c>
      <c r="AB36" s="14">
        <f>C36/AA36</f>
        <v>0.05</v>
      </c>
      <c r="AD36" s="6"/>
      <c r="AE36" s="11">
        <f t="shared" si="10"/>
        <v>40</v>
      </c>
      <c r="AF36" s="14">
        <f t="shared" si="11"/>
        <v>0.025</v>
      </c>
      <c r="AG36" s="4">
        <f>W36/5</f>
        <v>40</v>
      </c>
      <c r="AH36" s="14">
        <f>C36/AG36</f>
        <v>0.025</v>
      </c>
      <c r="AJ36" s="14"/>
      <c r="AK36" s="4">
        <f t="shared" si="12"/>
        <v>25</v>
      </c>
      <c r="AL36" s="14">
        <f t="shared" si="13"/>
        <v>0.04</v>
      </c>
      <c r="AM36" s="4">
        <f>W36/8</f>
        <v>25</v>
      </c>
      <c r="AN36" s="14">
        <f>C36/AM36</f>
        <v>0.04</v>
      </c>
      <c r="AP36" s="14"/>
      <c r="AQ36" s="4">
        <f t="shared" si="14"/>
        <v>66.66666666666667</v>
      </c>
      <c r="AR36" s="14">
        <f t="shared" si="15"/>
        <v>1.5</v>
      </c>
      <c r="AS36" s="4">
        <f>W36/3</f>
        <v>66.66666666666667</v>
      </c>
      <c r="AT36" s="14">
        <f>C36/AS36*100</f>
        <v>1.5</v>
      </c>
      <c r="AV36" s="14"/>
      <c r="AW36" s="4">
        <v>21</v>
      </c>
    </row>
    <row r="37" spans="1:49" s="4" customFormat="1" ht="15.75" customHeight="1">
      <c r="A37" s="21" t="s">
        <v>33</v>
      </c>
      <c r="B37" s="20" t="s">
        <v>127</v>
      </c>
      <c r="C37" s="19">
        <v>1</v>
      </c>
      <c r="D37" s="32"/>
      <c r="E37" s="35"/>
      <c r="F37" s="33"/>
      <c r="G37" s="35"/>
      <c r="H37" s="33"/>
      <c r="I37" s="35"/>
      <c r="J37" s="22"/>
      <c r="K37" s="2"/>
      <c r="L37" s="12"/>
      <c r="M37" s="2"/>
      <c r="N37" s="13">
        <v>5</v>
      </c>
      <c r="O37" s="40">
        <f>C37/N37</f>
        <v>0.2</v>
      </c>
      <c r="P37" s="1"/>
      <c r="Q37" s="40"/>
      <c r="R37" s="1"/>
      <c r="S37" s="8"/>
      <c r="T37" s="12"/>
      <c r="U37" s="14"/>
      <c r="V37" s="10">
        <v>50</v>
      </c>
      <c r="W37" s="5"/>
      <c r="X37" s="5"/>
      <c r="Y37" s="11">
        <f t="shared" si="8"/>
        <v>5</v>
      </c>
      <c r="Z37" s="14">
        <f t="shared" si="9"/>
        <v>0.2</v>
      </c>
      <c r="AB37" s="14"/>
      <c r="AD37" s="6"/>
      <c r="AE37" s="11">
        <f t="shared" si="10"/>
        <v>10</v>
      </c>
      <c r="AF37" s="14">
        <f t="shared" si="11"/>
        <v>0.1</v>
      </c>
      <c r="AH37" s="14"/>
      <c r="AJ37" s="14"/>
      <c r="AK37" s="4">
        <f t="shared" si="12"/>
        <v>6.25</v>
      </c>
      <c r="AL37" s="14">
        <f t="shared" si="13"/>
        <v>0.16</v>
      </c>
      <c r="AN37" s="14"/>
      <c r="AP37" s="14"/>
      <c r="AQ37" s="4">
        <f t="shared" si="14"/>
        <v>16.666666666666668</v>
      </c>
      <c r="AR37" s="14">
        <f t="shared" si="15"/>
        <v>6</v>
      </c>
      <c r="AT37" s="14"/>
      <c r="AV37" s="14"/>
      <c r="AW37" s="4">
        <v>33</v>
      </c>
    </row>
    <row r="38" spans="1:49" s="4" customFormat="1" ht="15.75" customHeight="1">
      <c r="A38" s="21" t="s">
        <v>26</v>
      </c>
      <c r="B38" s="20" t="s">
        <v>128</v>
      </c>
      <c r="C38" s="19">
        <v>1</v>
      </c>
      <c r="D38" s="32"/>
      <c r="E38" s="35"/>
      <c r="F38" s="33"/>
      <c r="G38" s="35"/>
      <c r="H38" s="33"/>
      <c r="I38" s="35"/>
      <c r="J38" s="22"/>
      <c r="K38" s="2"/>
      <c r="L38" s="12"/>
      <c r="M38" s="2"/>
      <c r="N38" s="13"/>
      <c r="O38" s="40"/>
      <c r="P38" s="1"/>
      <c r="Q38" s="40"/>
      <c r="R38" s="1"/>
      <c r="S38" s="8"/>
      <c r="T38" s="12"/>
      <c r="U38" s="14"/>
      <c r="V38" s="10">
        <v>20</v>
      </c>
      <c r="W38" s="5">
        <v>20</v>
      </c>
      <c r="X38" s="5"/>
      <c r="Y38" s="11">
        <f t="shared" si="8"/>
        <v>2</v>
      </c>
      <c r="Z38" s="14">
        <f t="shared" si="9"/>
        <v>0.5</v>
      </c>
      <c r="AA38" s="4">
        <f>W38/10</f>
        <v>2</v>
      </c>
      <c r="AB38" s="14">
        <f>C38/AA38</f>
        <v>0.5</v>
      </c>
      <c r="AD38" s="6"/>
      <c r="AE38" s="11">
        <f t="shared" si="10"/>
        <v>4</v>
      </c>
      <c r="AF38" s="14">
        <f t="shared" si="11"/>
        <v>0.25</v>
      </c>
      <c r="AG38" s="4">
        <f>W38/5</f>
        <v>4</v>
      </c>
      <c r="AH38" s="14">
        <f>C38/AG38</f>
        <v>0.25</v>
      </c>
      <c r="AJ38" s="14"/>
      <c r="AK38" s="4">
        <f t="shared" si="12"/>
        <v>2.5</v>
      </c>
      <c r="AL38" s="14">
        <f t="shared" si="13"/>
        <v>0.4</v>
      </c>
      <c r="AM38" s="4">
        <f>W38/8</f>
        <v>2.5</v>
      </c>
      <c r="AN38" s="14">
        <f>C38/AM38</f>
        <v>0.4</v>
      </c>
      <c r="AP38" s="14"/>
      <c r="AQ38" s="4">
        <f t="shared" si="14"/>
        <v>6.666666666666667</v>
      </c>
      <c r="AR38" s="14">
        <f t="shared" si="15"/>
        <v>15</v>
      </c>
      <c r="AS38" s="4">
        <f>W38/3</f>
        <v>6.666666666666667</v>
      </c>
      <c r="AT38" s="14">
        <f>C38/AS38*100</f>
        <v>15</v>
      </c>
      <c r="AV38" s="14"/>
      <c r="AW38" s="4">
        <v>26</v>
      </c>
    </row>
    <row r="39" spans="1:49" s="4" customFormat="1" ht="15.75" customHeight="1">
      <c r="A39" s="21" t="s">
        <v>60</v>
      </c>
      <c r="B39" s="20" t="s">
        <v>129</v>
      </c>
      <c r="C39" s="19">
        <v>1</v>
      </c>
      <c r="D39" s="32"/>
      <c r="E39" s="35"/>
      <c r="F39" s="33"/>
      <c r="G39" s="35"/>
      <c r="H39" s="33"/>
      <c r="I39" s="35"/>
      <c r="J39" s="22"/>
      <c r="K39" s="2"/>
      <c r="L39" s="12"/>
      <c r="M39" s="2"/>
      <c r="N39" s="13"/>
      <c r="O39" s="40"/>
      <c r="P39" s="1"/>
      <c r="Q39" s="40"/>
      <c r="R39" s="1"/>
      <c r="S39" s="8"/>
      <c r="T39" s="12"/>
      <c r="U39" s="14"/>
      <c r="V39" s="10"/>
      <c r="W39" s="5"/>
      <c r="X39" s="5"/>
      <c r="Y39" s="11"/>
      <c r="Z39" s="14"/>
      <c r="AB39" s="14"/>
      <c r="AD39" s="6"/>
      <c r="AE39" s="11"/>
      <c r="AF39" s="14"/>
      <c r="AH39" s="14"/>
      <c r="AJ39" s="14"/>
      <c r="AL39" s="14"/>
      <c r="AN39" s="14"/>
      <c r="AP39" s="14"/>
      <c r="AR39" s="14"/>
      <c r="AT39" s="14"/>
      <c r="AV39" s="14"/>
      <c r="AW39" s="4">
        <v>60</v>
      </c>
    </row>
    <row r="40" spans="1:49" s="4" customFormat="1" ht="15.75" customHeight="1">
      <c r="A40" s="21" t="s">
        <v>47</v>
      </c>
      <c r="B40" s="20" t="s">
        <v>130</v>
      </c>
      <c r="C40" s="19">
        <v>1</v>
      </c>
      <c r="D40" s="32">
        <v>2.42332268370607</v>
      </c>
      <c r="E40" s="35">
        <f>C40/D40</f>
        <v>0.41265655899802245</v>
      </c>
      <c r="F40" s="33">
        <v>1</v>
      </c>
      <c r="G40" s="36">
        <f>C40/F40</f>
        <v>1</v>
      </c>
      <c r="H40" s="33">
        <v>2.39652448657188</v>
      </c>
      <c r="I40" s="36">
        <f>C40/H40</f>
        <v>0.41727092946605143</v>
      </c>
      <c r="J40" s="22">
        <v>1</v>
      </c>
      <c r="K40" s="2">
        <f>C40/J40</f>
        <v>1</v>
      </c>
      <c r="L40" s="12">
        <v>1</v>
      </c>
      <c r="M40" s="2">
        <f>C40/L40</f>
        <v>1</v>
      </c>
      <c r="N40" s="13">
        <v>1</v>
      </c>
      <c r="O40" s="40">
        <f>C40/N40</f>
        <v>1</v>
      </c>
      <c r="P40" s="1">
        <v>2</v>
      </c>
      <c r="Q40" s="40">
        <f>C40/P40</f>
        <v>0.5</v>
      </c>
      <c r="R40" s="1"/>
      <c r="S40" s="8"/>
      <c r="T40" s="12"/>
      <c r="U40" s="14"/>
      <c r="V40" s="10">
        <v>10</v>
      </c>
      <c r="W40" s="5">
        <v>10</v>
      </c>
      <c r="X40" s="5">
        <v>10</v>
      </c>
      <c r="Y40" s="11">
        <f aca="true" t="shared" si="16" ref="Y40:Y66">V40/10</f>
        <v>1</v>
      </c>
      <c r="Z40" s="14">
        <f aca="true" t="shared" si="17" ref="Z40:Z66">C40/Y40</f>
        <v>1</v>
      </c>
      <c r="AA40" s="4">
        <f>W40/10</f>
        <v>1</v>
      </c>
      <c r="AB40" s="14">
        <f>C40/AA40</f>
        <v>1</v>
      </c>
      <c r="AC40" s="4">
        <f>X40/10</f>
        <v>1</v>
      </c>
      <c r="AD40" s="6">
        <f>C40/AC40</f>
        <v>1</v>
      </c>
      <c r="AE40" s="11">
        <f aca="true" t="shared" si="18" ref="AE40:AE66">V40/5</f>
        <v>2</v>
      </c>
      <c r="AF40" s="14">
        <f aca="true" t="shared" si="19" ref="AF40:AF66">C40/AE40</f>
        <v>0.5</v>
      </c>
      <c r="AG40" s="4">
        <f>W40/5</f>
        <v>2</v>
      </c>
      <c r="AH40" s="14">
        <f>C40/AG40</f>
        <v>0.5</v>
      </c>
      <c r="AI40" s="4">
        <f>X40/5</f>
        <v>2</v>
      </c>
      <c r="AJ40" s="14">
        <f>C40/AI40</f>
        <v>0.5</v>
      </c>
      <c r="AK40" s="4">
        <f aca="true" t="shared" si="20" ref="AK40:AK66">V40/8</f>
        <v>1.25</v>
      </c>
      <c r="AL40" s="14">
        <f aca="true" t="shared" si="21" ref="AL40:AL66">C40/AK40</f>
        <v>0.8</v>
      </c>
      <c r="AM40" s="4">
        <f>W40/8</f>
        <v>1.25</v>
      </c>
      <c r="AN40" s="14">
        <f>C40/AM40</f>
        <v>0.8</v>
      </c>
      <c r="AO40" s="4">
        <f>X40/8</f>
        <v>1.25</v>
      </c>
      <c r="AP40" s="14">
        <f>C40/AO40</f>
        <v>0.8</v>
      </c>
      <c r="AQ40" s="4">
        <f aca="true" t="shared" si="22" ref="AQ40:AQ66">V40/3</f>
        <v>3.3333333333333335</v>
      </c>
      <c r="AR40" s="14">
        <f aca="true" t="shared" si="23" ref="AR40:AR66">C40/AQ40*100</f>
        <v>30</v>
      </c>
      <c r="AS40" s="4">
        <f>W40/3</f>
        <v>3.3333333333333335</v>
      </c>
      <c r="AT40" s="14">
        <f>C40/AS40*100</f>
        <v>30</v>
      </c>
      <c r="AU40" s="4">
        <f>X40/3</f>
        <v>3.3333333333333335</v>
      </c>
      <c r="AV40" s="14">
        <f>C40/AU40</f>
        <v>0.3</v>
      </c>
      <c r="AW40" s="4">
        <v>47</v>
      </c>
    </row>
    <row r="41" spans="1:49" s="4" customFormat="1" ht="15.75" customHeight="1">
      <c r="A41" s="21" t="s">
        <v>32</v>
      </c>
      <c r="B41" s="20" t="s">
        <v>131</v>
      </c>
      <c r="C41" s="19">
        <v>1</v>
      </c>
      <c r="D41" s="32"/>
      <c r="E41" s="35"/>
      <c r="F41" s="33"/>
      <c r="G41" s="35"/>
      <c r="H41" s="33"/>
      <c r="I41" s="35"/>
      <c r="J41" s="22"/>
      <c r="K41" s="2"/>
      <c r="L41" s="12"/>
      <c r="M41" s="2"/>
      <c r="N41" s="13">
        <v>1.2</v>
      </c>
      <c r="O41" s="40">
        <f>C41/N41</f>
        <v>0.8333333333333334</v>
      </c>
      <c r="P41" s="1"/>
      <c r="Q41" s="40"/>
      <c r="R41" s="1"/>
      <c r="S41" s="8"/>
      <c r="T41" s="12"/>
      <c r="U41" s="14"/>
      <c r="V41" s="10">
        <v>120</v>
      </c>
      <c r="W41" s="5"/>
      <c r="X41" s="5"/>
      <c r="Y41" s="11">
        <f t="shared" si="16"/>
        <v>12</v>
      </c>
      <c r="Z41" s="14">
        <f t="shared" si="17"/>
        <v>0.08333333333333333</v>
      </c>
      <c r="AB41" s="14"/>
      <c r="AD41" s="6"/>
      <c r="AE41" s="11">
        <f t="shared" si="18"/>
        <v>24</v>
      </c>
      <c r="AF41" s="14">
        <f t="shared" si="19"/>
        <v>0.041666666666666664</v>
      </c>
      <c r="AH41" s="14"/>
      <c r="AJ41" s="14"/>
      <c r="AK41" s="4">
        <f t="shared" si="20"/>
        <v>15</v>
      </c>
      <c r="AL41" s="14">
        <f t="shared" si="21"/>
        <v>0.06666666666666667</v>
      </c>
      <c r="AN41" s="14"/>
      <c r="AP41" s="14"/>
      <c r="AQ41" s="4">
        <f t="shared" si="22"/>
        <v>40</v>
      </c>
      <c r="AR41" s="14">
        <f t="shared" si="23"/>
        <v>2.5</v>
      </c>
      <c r="AT41" s="14"/>
      <c r="AV41" s="14"/>
      <c r="AW41" s="4">
        <v>32</v>
      </c>
    </row>
    <row r="42" spans="1:49" s="4" customFormat="1" ht="15.75" customHeight="1">
      <c r="A42" s="21" t="s">
        <v>63</v>
      </c>
      <c r="B42" s="20" t="s">
        <v>169</v>
      </c>
      <c r="C42" s="19">
        <v>1</v>
      </c>
      <c r="D42" s="32">
        <v>2.13258785942492</v>
      </c>
      <c r="E42" s="35">
        <f>C42/D42</f>
        <v>0.4689138576779026</v>
      </c>
      <c r="F42" s="33">
        <v>0.8800263678312459</v>
      </c>
      <c r="G42" s="36">
        <f>C42/F42</f>
        <v>1.1363295880149813</v>
      </c>
      <c r="H42" s="33">
        <v>2.109004739336493</v>
      </c>
      <c r="I42" s="36">
        <f>C42/H42</f>
        <v>0.4741573033707865</v>
      </c>
      <c r="J42" s="22">
        <v>0.4</v>
      </c>
      <c r="K42" s="2">
        <f>C42/J42</f>
        <v>2.5</v>
      </c>
      <c r="L42" s="12"/>
      <c r="M42" s="2"/>
      <c r="N42" s="13">
        <v>0.4504504504504504</v>
      </c>
      <c r="O42" s="40">
        <f>C42/N42</f>
        <v>2.22</v>
      </c>
      <c r="P42" s="1"/>
      <c r="Q42" s="40"/>
      <c r="R42" s="1"/>
      <c r="S42" s="8"/>
      <c r="T42" s="12"/>
      <c r="U42" s="14"/>
      <c r="V42" s="10">
        <v>6</v>
      </c>
      <c r="W42" s="5"/>
      <c r="X42" s="5">
        <v>2.5</v>
      </c>
      <c r="Y42" s="11">
        <f t="shared" si="16"/>
        <v>0.6</v>
      </c>
      <c r="Z42" s="14">
        <f t="shared" si="17"/>
        <v>1.6666666666666667</v>
      </c>
      <c r="AB42" s="14"/>
      <c r="AC42" s="4">
        <f>X42/10</f>
        <v>0.25</v>
      </c>
      <c r="AD42" s="6">
        <f>C42/AC42</f>
        <v>4</v>
      </c>
      <c r="AE42" s="11">
        <f t="shared" si="18"/>
        <v>1.2</v>
      </c>
      <c r="AF42" s="14">
        <f t="shared" si="19"/>
        <v>0.8333333333333334</v>
      </c>
      <c r="AH42" s="14"/>
      <c r="AI42" s="4">
        <f>X42/5</f>
        <v>0.5</v>
      </c>
      <c r="AJ42" s="14">
        <f>C42/AI42</f>
        <v>2</v>
      </c>
      <c r="AK42" s="4">
        <f t="shared" si="20"/>
        <v>0.75</v>
      </c>
      <c r="AL42" s="14">
        <f t="shared" si="21"/>
        <v>1.3333333333333333</v>
      </c>
      <c r="AN42" s="14"/>
      <c r="AO42" s="4">
        <f>X42/8</f>
        <v>0.3125</v>
      </c>
      <c r="AP42" s="14">
        <f>C42/AO42</f>
        <v>3.2</v>
      </c>
      <c r="AQ42" s="4">
        <f t="shared" si="22"/>
        <v>2</v>
      </c>
      <c r="AR42" s="14">
        <f t="shared" si="23"/>
        <v>50</v>
      </c>
      <c r="AT42" s="14"/>
      <c r="AU42" s="4">
        <f>X42/3</f>
        <v>0.8333333333333334</v>
      </c>
      <c r="AV42" s="14">
        <f>C42/AU42</f>
        <v>1.2</v>
      </c>
      <c r="AW42" s="4">
        <v>63</v>
      </c>
    </row>
    <row r="43" spans="1:49" s="4" customFormat="1" ht="15.75" customHeight="1">
      <c r="A43" s="21" t="s">
        <v>44</v>
      </c>
      <c r="B43" s="20" t="s">
        <v>132</v>
      </c>
      <c r="C43" s="19">
        <v>1</v>
      </c>
      <c r="D43" s="32"/>
      <c r="E43" s="35"/>
      <c r="F43" s="33"/>
      <c r="G43" s="35"/>
      <c r="H43" s="33"/>
      <c r="I43" s="35"/>
      <c r="J43" s="22"/>
      <c r="K43" s="2"/>
      <c r="L43" s="12"/>
      <c r="M43" s="2"/>
      <c r="N43" s="13"/>
      <c r="O43" s="40"/>
      <c r="P43" s="1"/>
      <c r="Q43" s="40"/>
      <c r="R43" s="1"/>
      <c r="S43" s="8"/>
      <c r="T43" s="12"/>
      <c r="U43" s="14"/>
      <c r="V43" s="10">
        <v>6</v>
      </c>
      <c r="W43" s="5"/>
      <c r="X43" s="5"/>
      <c r="Y43" s="11">
        <f t="shared" si="16"/>
        <v>0.6</v>
      </c>
      <c r="Z43" s="14">
        <f t="shared" si="17"/>
        <v>1.6666666666666667</v>
      </c>
      <c r="AB43" s="14"/>
      <c r="AD43" s="6"/>
      <c r="AE43" s="11">
        <f t="shared" si="18"/>
        <v>1.2</v>
      </c>
      <c r="AF43" s="14">
        <f t="shared" si="19"/>
        <v>0.8333333333333334</v>
      </c>
      <c r="AH43" s="14"/>
      <c r="AJ43" s="14"/>
      <c r="AK43" s="4">
        <f t="shared" si="20"/>
        <v>0.75</v>
      </c>
      <c r="AL43" s="14">
        <f t="shared" si="21"/>
        <v>1.3333333333333333</v>
      </c>
      <c r="AN43" s="14"/>
      <c r="AP43" s="14"/>
      <c r="AQ43" s="4">
        <f t="shared" si="22"/>
        <v>2</v>
      </c>
      <c r="AR43" s="14">
        <f t="shared" si="23"/>
        <v>50</v>
      </c>
      <c r="AT43" s="14"/>
      <c r="AV43" s="14"/>
      <c r="AW43" s="4">
        <v>44</v>
      </c>
    </row>
    <row r="44" spans="1:49" s="4" customFormat="1" ht="15.75" customHeight="1">
      <c r="A44" s="21" t="s">
        <v>18</v>
      </c>
      <c r="B44" s="20" t="s">
        <v>133</v>
      </c>
      <c r="C44" s="19">
        <v>1</v>
      </c>
      <c r="D44" s="32"/>
      <c r="E44" s="35"/>
      <c r="F44" s="33"/>
      <c r="G44" s="35"/>
      <c r="H44" s="33"/>
      <c r="I44" s="35"/>
      <c r="J44" s="22"/>
      <c r="K44" s="2"/>
      <c r="L44" s="12"/>
      <c r="M44" s="2"/>
      <c r="N44" s="13"/>
      <c r="O44" s="40"/>
      <c r="P44" s="1"/>
      <c r="Q44" s="40"/>
      <c r="R44" s="1"/>
      <c r="S44" s="8"/>
      <c r="T44" s="12"/>
      <c r="U44" s="14"/>
      <c r="V44" s="10">
        <v>100</v>
      </c>
      <c r="W44" s="5">
        <v>100</v>
      </c>
      <c r="X44" s="5"/>
      <c r="Y44" s="11">
        <f t="shared" si="16"/>
        <v>10</v>
      </c>
      <c r="Z44" s="14">
        <f t="shared" si="17"/>
        <v>0.1</v>
      </c>
      <c r="AA44" s="4">
        <f>W44/10</f>
        <v>10</v>
      </c>
      <c r="AB44" s="14">
        <f>C44/AA44</f>
        <v>0.1</v>
      </c>
      <c r="AD44" s="6"/>
      <c r="AE44" s="11">
        <f t="shared" si="18"/>
        <v>20</v>
      </c>
      <c r="AF44" s="14">
        <f t="shared" si="19"/>
        <v>0.05</v>
      </c>
      <c r="AG44" s="4">
        <f>W44/5</f>
        <v>20</v>
      </c>
      <c r="AH44" s="14">
        <f>C44/AG44</f>
        <v>0.05</v>
      </c>
      <c r="AJ44" s="14"/>
      <c r="AK44" s="4">
        <f t="shared" si="20"/>
        <v>12.5</v>
      </c>
      <c r="AL44" s="14">
        <f t="shared" si="21"/>
        <v>0.08</v>
      </c>
      <c r="AM44" s="4">
        <f>W44/8</f>
        <v>12.5</v>
      </c>
      <c r="AN44" s="14">
        <f>C44/AM44</f>
        <v>0.08</v>
      </c>
      <c r="AP44" s="14"/>
      <c r="AQ44" s="4">
        <f t="shared" si="22"/>
        <v>33.333333333333336</v>
      </c>
      <c r="AR44" s="14">
        <f t="shared" si="23"/>
        <v>3</v>
      </c>
      <c r="AS44" s="4">
        <f>W44/3</f>
        <v>33.333333333333336</v>
      </c>
      <c r="AT44" s="14">
        <f>C44/AS44*100</f>
        <v>3</v>
      </c>
      <c r="AV44" s="14"/>
      <c r="AW44" s="4">
        <v>18</v>
      </c>
    </row>
    <row r="45" spans="1:49" s="4" customFormat="1" ht="15.75" customHeight="1">
      <c r="A45" s="21" t="s">
        <v>19</v>
      </c>
      <c r="B45" s="20" t="s">
        <v>134</v>
      </c>
      <c r="C45" s="19">
        <v>1</v>
      </c>
      <c r="D45" s="32"/>
      <c r="E45" s="35"/>
      <c r="F45" s="33"/>
      <c r="G45" s="35"/>
      <c r="H45" s="33"/>
      <c r="I45" s="35"/>
      <c r="J45" s="22"/>
      <c r="K45" s="2"/>
      <c r="L45" s="12"/>
      <c r="M45" s="2"/>
      <c r="N45" s="13">
        <v>2.5</v>
      </c>
      <c r="O45" s="40">
        <f>C45/N45</f>
        <v>0.4</v>
      </c>
      <c r="P45" s="1"/>
      <c r="Q45" s="40"/>
      <c r="R45" s="1"/>
      <c r="S45" s="8"/>
      <c r="T45" s="12"/>
      <c r="U45" s="14"/>
      <c r="V45" s="10">
        <v>50</v>
      </c>
      <c r="W45" s="5">
        <v>20</v>
      </c>
      <c r="X45" s="5"/>
      <c r="Y45" s="11">
        <f t="shared" si="16"/>
        <v>5</v>
      </c>
      <c r="Z45" s="14">
        <f t="shared" si="17"/>
        <v>0.2</v>
      </c>
      <c r="AA45" s="4">
        <f>W45/10</f>
        <v>2</v>
      </c>
      <c r="AB45" s="14">
        <f>C45/AA45</f>
        <v>0.5</v>
      </c>
      <c r="AD45" s="6"/>
      <c r="AE45" s="11">
        <f t="shared" si="18"/>
        <v>10</v>
      </c>
      <c r="AF45" s="14">
        <f t="shared" si="19"/>
        <v>0.1</v>
      </c>
      <c r="AG45" s="4">
        <f>W45/5</f>
        <v>4</v>
      </c>
      <c r="AH45" s="14">
        <f>C45/AG45</f>
        <v>0.25</v>
      </c>
      <c r="AJ45" s="14"/>
      <c r="AK45" s="4">
        <f t="shared" si="20"/>
        <v>6.25</v>
      </c>
      <c r="AL45" s="14">
        <f t="shared" si="21"/>
        <v>0.16</v>
      </c>
      <c r="AM45" s="4">
        <f>W45/8</f>
        <v>2.5</v>
      </c>
      <c r="AN45" s="14">
        <f>C45/AM45</f>
        <v>0.4</v>
      </c>
      <c r="AP45" s="14"/>
      <c r="AQ45" s="4">
        <f t="shared" si="22"/>
        <v>16.666666666666668</v>
      </c>
      <c r="AR45" s="14">
        <f t="shared" si="23"/>
        <v>6</v>
      </c>
      <c r="AS45" s="4">
        <f>W45/3</f>
        <v>6.666666666666667</v>
      </c>
      <c r="AT45" s="14">
        <f>C45/AS45*100</f>
        <v>15</v>
      </c>
      <c r="AV45" s="14"/>
      <c r="AW45" s="4">
        <v>19</v>
      </c>
    </row>
    <row r="46" spans="1:49" s="4" customFormat="1" ht="15.75" customHeight="1">
      <c r="A46" s="21" t="s">
        <v>11</v>
      </c>
      <c r="B46" s="20" t="s">
        <v>135</v>
      </c>
      <c r="C46" s="19">
        <v>1</v>
      </c>
      <c r="D46" s="32"/>
      <c r="E46" s="35"/>
      <c r="F46" s="33"/>
      <c r="G46" s="35"/>
      <c r="H46" s="33"/>
      <c r="I46" s="35"/>
      <c r="J46" s="22"/>
      <c r="K46" s="2"/>
      <c r="L46" s="12"/>
      <c r="M46" s="2"/>
      <c r="N46" s="13">
        <v>1.49</v>
      </c>
      <c r="O46" s="40">
        <f>C46/N46</f>
        <v>0.6711409395973155</v>
      </c>
      <c r="P46" s="1">
        <v>2</v>
      </c>
      <c r="Q46" s="40">
        <f>C46/P46</f>
        <v>0.5</v>
      </c>
      <c r="R46" s="1">
        <v>0.36</v>
      </c>
      <c r="S46" s="8">
        <f>C46/R46</f>
        <v>2.7777777777777777</v>
      </c>
      <c r="T46" s="12">
        <v>8.9</v>
      </c>
      <c r="U46" s="14">
        <f>C46/T46*100</f>
        <v>11.235955056179774</v>
      </c>
      <c r="V46" s="10">
        <v>30</v>
      </c>
      <c r="W46" s="5">
        <v>10</v>
      </c>
      <c r="X46" s="5">
        <v>7</v>
      </c>
      <c r="Y46" s="11">
        <f t="shared" si="16"/>
        <v>3</v>
      </c>
      <c r="Z46" s="14">
        <f t="shared" si="17"/>
        <v>0.3333333333333333</v>
      </c>
      <c r="AA46" s="4">
        <f>W46/10</f>
        <v>1</v>
      </c>
      <c r="AB46" s="14">
        <f>C46/AA46</f>
        <v>1</v>
      </c>
      <c r="AC46" s="4">
        <f>X46/10</f>
        <v>0.7</v>
      </c>
      <c r="AD46" s="6">
        <f>C46/AC46</f>
        <v>1.4285714285714286</v>
      </c>
      <c r="AE46" s="11">
        <f t="shared" si="18"/>
        <v>6</v>
      </c>
      <c r="AF46" s="14">
        <f t="shared" si="19"/>
        <v>0.16666666666666666</v>
      </c>
      <c r="AG46" s="4">
        <f>W46/5</f>
        <v>2</v>
      </c>
      <c r="AH46" s="14">
        <f>C46/AG46</f>
        <v>0.5</v>
      </c>
      <c r="AI46" s="4">
        <f>X46/5</f>
        <v>1.4</v>
      </c>
      <c r="AJ46" s="14">
        <f>C46/AI46</f>
        <v>0.7142857142857143</v>
      </c>
      <c r="AK46" s="4">
        <f t="shared" si="20"/>
        <v>3.75</v>
      </c>
      <c r="AL46" s="14">
        <f t="shared" si="21"/>
        <v>0.26666666666666666</v>
      </c>
      <c r="AM46" s="4">
        <f>W46/8</f>
        <v>1.25</v>
      </c>
      <c r="AN46" s="14">
        <f>C46/AM46</f>
        <v>0.8</v>
      </c>
      <c r="AO46" s="4">
        <f>X46/8</f>
        <v>0.875</v>
      </c>
      <c r="AP46" s="14">
        <f>C46/AO46</f>
        <v>1.1428571428571428</v>
      </c>
      <c r="AQ46" s="4">
        <f t="shared" si="22"/>
        <v>10</v>
      </c>
      <c r="AR46" s="14">
        <f t="shared" si="23"/>
        <v>10</v>
      </c>
      <c r="AS46" s="4">
        <f>W46/3</f>
        <v>3.3333333333333335</v>
      </c>
      <c r="AT46" s="14">
        <f>C46/AS46*100</f>
        <v>30</v>
      </c>
      <c r="AU46" s="4">
        <f>X46/3</f>
        <v>2.3333333333333335</v>
      </c>
      <c r="AV46" s="14">
        <f>C46/AU46</f>
        <v>0.42857142857142855</v>
      </c>
      <c r="AW46" s="4">
        <v>11</v>
      </c>
    </row>
    <row r="47" spans="1:49" s="4" customFormat="1" ht="15.75" customHeight="1">
      <c r="A47" s="21" t="s">
        <v>43</v>
      </c>
      <c r="B47" s="20" t="s">
        <v>136</v>
      </c>
      <c r="C47" s="19">
        <v>1</v>
      </c>
      <c r="D47" s="32"/>
      <c r="E47" s="35"/>
      <c r="F47" s="33"/>
      <c r="G47" s="35"/>
      <c r="H47" s="33"/>
      <c r="I47" s="35"/>
      <c r="J47" s="22"/>
      <c r="K47" s="2"/>
      <c r="L47" s="12"/>
      <c r="M47" s="2"/>
      <c r="N47" s="13">
        <v>0.4</v>
      </c>
      <c r="O47" s="40">
        <f>C47/N47</f>
        <v>2.5</v>
      </c>
      <c r="P47" s="1"/>
      <c r="Q47" s="40"/>
      <c r="R47" s="1"/>
      <c r="S47" s="8"/>
      <c r="T47" s="12"/>
      <c r="U47" s="14"/>
      <c r="V47" s="10">
        <v>4</v>
      </c>
      <c r="W47" s="5"/>
      <c r="X47" s="5"/>
      <c r="Y47" s="11">
        <f t="shared" si="16"/>
        <v>0.4</v>
      </c>
      <c r="Z47" s="14">
        <f t="shared" si="17"/>
        <v>2.5</v>
      </c>
      <c r="AB47" s="14"/>
      <c r="AD47" s="6"/>
      <c r="AE47" s="11">
        <f t="shared" si="18"/>
        <v>0.8</v>
      </c>
      <c r="AF47" s="14">
        <f t="shared" si="19"/>
        <v>1.25</v>
      </c>
      <c r="AH47" s="14"/>
      <c r="AJ47" s="14"/>
      <c r="AK47" s="4">
        <f t="shared" si="20"/>
        <v>0.5</v>
      </c>
      <c r="AL47" s="14">
        <f t="shared" si="21"/>
        <v>2</v>
      </c>
      <c r="AN47" s="14"/>
      <c r="AP47" s="14"/>
      <c r="AQ47" s="4">
        <f t="shared" si="22"/>
        <v>1.3333333333333333</v>
      </c>
      <c r="AR47" s="14">
        <f t="shared" si="23"/>
        <v>75</v>
      </c>
      <c r="AT47" s="14"/>
      <c r="AV47" s="14"/>
      <c r="AW47" s="4">
        <v>43</v>
      </c>
    </row>
    <row r="48" spans="1:49" s="4" customFormat="1" ht="15.75" customHeight="1">
      <c r="A48" s="21" t="s">
        <v>27</v>
      </c>
      <c r="B48" s="20" t="s">
        <v>137</v>
      </c>
      <c r="C48" s="19">
        <v>1</v>
      </c>
      <c r="D48" s="32"/>
      <c r="E48" s="35"/>
      <c r="F48" s="33"/>
      <c r="G48" s="35"/>
      <c r="H48" s="33"/>
      <c r="I48" s="35"/>
      <c r="J48" s="22"/>
      <c r="K48" s="2"/>
      <c r="L48" s="12"/>
      <c r="M48" s="2"/>
      <c r="N48" s="13"/>
      <c r="O48" s="40"/>
      <c r="P48" s="1"/>
      <c r="Q48" s="40"/>
      <c r="R48" s="1"/>
      <c r="S48" s="8"/>
      <c r="T48" s="12"/>
      <c r="U48" s="14"/>
      <c r="V48" s="10">
        <v>200</v>
      </c>
      <c r="W48" s="5"/>
      <c r="X48" s="5"/>
      <c r="Y48" s="11">
        <f t="shared" si="16"/>
        <v>20</v>
      </c>
      <c r="Z48" s="14">
        <f t="shared" si="17"/>
        <v>0.05</v>
      </c>
      <c r="AB48" s="14"/>
      <c r="AD48" s="6"/>
      <c r="AE48" s="11">
        <f t="shared" si="18"/>
        <v>40</v>
      </c>
      <c r="AF48" s="14">
        <f t="shared" si="19"/>
        <v>0.025</v>
      </c>
      <c r="AH48" s="14"/>
      <c r="AJ48" s="14"/>
      <c r="AK48" s="4">
        <f t="shared" si="20"/>
        <v>25</v>
      </c>
      <c r="AL48" s="14">
        <f t="shared" si="21"/>
        <v>0.04</v>
      </c>
      <c r="AN48" s="14"/>
      <c r="AP48" s="14"/>
      <c r="AQ48" s="4">
        <f t="shared" si="22"/>
        <v>66.66666666666667</v>
      </c>
      <c r="AR48" s="14">
        <f t="shared" si="23"/>
        <v>1.5</v>
      </c>
      <c r="AT48" s="14"/>
      <c r="AV48" s="14"/>
      <c r="AW48" s="4">
        <v>27</v>
      </c>
    </row>
    <row r="49" spans="1:49" s="4" customFormat="1" ht="15.75" customHeight="1">
      <c r="A49" s="21" t="s">
        <v>22</v>
      </c>
      <c r="B49" s="20" t="s">
        <v>138</v>
      </c>
      <c r="C49" s="19">
        <v>1</v>
      </c>
      <c r="D49" s="32"/>
      <c r="E49" s="35"/>
      <c r="F49" s="33"/>
      <c r="G49" s="35"/>
      <c r="H49" s="33"/>
      <c r="I49" s="35"/>
      <c r="J49" s="22"/>
      <c r="K49" s="2"/>
      <c r="L49" s="12"/>
      <c r="M49" s="2"/>
      <c r="N49" s="13"/>
      <c r="O49" s="40"/>
      <c r="P49" s="1"/>
      <c r="Q49" s="40"/>
      <c r="R49" s="1">
        <v>0.18</v>
      </c>
      <c r="S49" s="8">
        <f>C49/R49</f>
        <v>5.555555555555555</v>
      </c>
      <c r="T49" s="12"/>
      <c r="U49" s="14"/>
      <c r="V49" s="10">
        <v>10</v>
      </c>
      <c r="W49" s="5"/>
      <c r="X49" s="5">
        <v>5</v>
      </c>
      <c r="Y49" s="11">
        <f t="shared" si="16"/>
        <v>1</v>
      </c>
      <c r="Z49" s="14">
        <f t="shared" si="17"/>
        <v>1</v>
      </c>
      <c r="AB49" s="14"/>
      <c r="AC49" s="4">
        <f>X49/10</f>
        <v>0.5</v>
      </c>
      <c r="AD49" s="6">
        <f>C49/AC49</f>
        <v>2</v>
      </c>
      <c r="AE49" s="11">
        <f t="shared" si="18"/>
        <v>2</v>
      </c>
      <c r="AF49" s="14">
        <f t="shared" si="19"/>
        <v>0.5</v>
      </c>
      <c r="AH49" s="14"/>
      <c r="AI49" s="4">
        <f>X49/5</f>
        <v>1</v>
      </c>
      <c r="AJ49" s="14">
        <f>C49/AI49</f>
        <v>1</v>
      </c>
      <c r="AK49" s="4">
        <f t="shared" si="20"/>
        <v>1.25</v>
      </c>
      <c r="AL49" s="14">
        <f t="shared" si="21"/>
        <v>0.8</v>
      </c>
      <c r="AN49" s="14"/>
      <c r="AO49" s="4">
        <f>X49/8</f>
        <v>0.625</v>
      </c>
      <c r="AP49" s="14">
        <f>C49/AO49</f>
        <v>1.6</v>
      </c>
      <c r="AQ49" s="4">
        <f t="shared" si="22"/>
        <v>3.3333333333333335</v>
      </c>
      <c r="AR49" s="14">
        <f t="shared" si="23"/>
        <v>30</v>
      </c>
      <c r="AT49" s="14"/>
      <c r="AU49" s="4">
        <f>X49/3</f>
        <v>1.6666666666666667</v>
      </c>
      <c r="AV49" s="14">
        <f>C49/AU49</f>
        <v>0.6</v>
      </c>
      <c r="AW49" s="4">
        <v>22</v>
      </c>
    </row>
    <row r="50" spans="1:49" s="4" customFormat="1" ht="15.75" customHeight="1">
      <c r="A50" s="21" t="s">
        <v>12</v>
      </c>
      <c r="B50" s="20" t="s">
        <v>139</v>
      </c>
      <c r="C50" s="19">
        <v>1</v>
      </c>
      <c r="D50" s="32"/>
      <c r="E50" s="35"/>
      <c r="F50" s="34"/>
      <c r="G50" s="36"/>
      <c r="H50" s="34"/>
      <c r="I50" s="36"/>
      <c r="J50" s="22"/>
      <c r="K50" s="2"/>
      <c r="L50" s="12"/>
      <c r="M50" s="2"/>
      <c r="N50" s="13">
        <v>4.3478260869565215</v>
      </c>
      <c r="O50" s="40">
        <f>C50/N50</f>
        <v>0.23</v>
      </c>
      <c r="P50" s="1">
        <v>4.4</v>
      </c>
      <c r="Q50" s="40">
        <f>C50/P50</f>
        <v>0.22727272727272727</v>
      </c>
      <c r="R50" s="1"/>
      <c r="S50" s="8"/>
      <c r="T50" s="12">
        <v>14.3</v>
      </c>
      <c r="U50" s="14">
        <f>C50/T50*100</f>
        <v>6.9930069930069925</v>
      </c>
      <c r="V50" s="10">
        <v>100</v>
      </c>
      <c r="W50" s="5">
        <v>50</v>
      </c>
      <c r="X50" s="5"/>
      <c r="Y50" s="11">
        <f t="shared" si="16"/>
        <v>10</v>
      </c>
      <c r="Z50" s="14">
        <f t="shared" si="17"/>
        <v>0.1</v>
      </c>
      <c r="AA50" s="4">
        <f>W50/10</f>
        <v>5</v>
      </c>
      <c r="AB50" s="14">
        <f>C50/AA50</f>
        <v>0.2</v>
      </c>
      <c r="AD50" s="6"/>
      <c r="AE50" s="11">
        <f t="shared" si="18"/>
        <v>20</v>
      </c>
      <c r="AF50" s="14">
        <f t="shared" si="19"/>
        <v>0.05</v>
      </c>
      <c r="AG50" s="4">
        <f>W50/5</f>
        <v>10</v>
      </c>
      <c r="AH50" s="14">
        <f>C50/AG50</f>
        <v>0.1</v>
      </c>
      <c r="AJ50" s="14"/>
      <c r="AK50" s="4">
        <f t="shared" si="20"/>
        <v>12.5</v>
      </c>
      <c r="AL50" s="14">
        <f t="shared" si="21"/>
        <v>0.08</v>
      </c>
      <c r="AM50" s="4">
        <f>W50/8</f>
        <v>6.25</v>
      </c>
      <c r="AN50" s="14">
        <f>C50/AM50</f>
        <v>0.16</v>
      </c>
      <c r="AP50" s="14"/>
      <c r="AQ50" s="4">
        <f t="shared" si="22"/>
        <v>33.333333333333336</v>
      </c>
      <c r="AR50" s="14">
        <f t="shared" si="23"/>
        <v>3</v>
      </c>
      <c r="AS50" s="4">
        <f>W50/3</f>
        <v>16.666666666666668</v>
      </c>
      <c r="AT50" s="14">
        <f>C50/AS50*100</f>
        <v>6</v>
      </c>
      <c r="AV50" s="14"/>
      <c r="AW50" s="4">
        <v>12</v>
      </c>
    </row>
    <row r="51" spans="1:49" s="4" customFormat="1" ht="15.75" customHeight="1">
      <c r="A51" s="21" t="s">
        <v>4</v>
      </c>
      <c r="B51" s="20" t="s">
        <v>140</v>
      </c>
      <c r="C51" s="19">
        <v>1</v>
      </c>
      <c r="D51" s="32"/>
      <c r="E51" s="35"/>
      <c r="F51" s="34"/>
      <c r="G51" s="36"/>
      <c r="H51" s="34"/>
      <c r="I51" s="36"/>
      <c r="J51" s="22"/>
      <c r="K51" s="2"/>
      <c r="L51" s="12"/>
      <c r="M51" s="2"/>
      <c r="N51" s="13"/>
      <c r="O51" s="40"/>
      <c r="P51" s="1">
        <v>20</v>
      </c>
      <c r="Q51" s="40">
        <f>C51/P51</f>
        <v>0.05</v>
      </c>
      <c r="R51" s="1"/>
      <c r="S51" s="8"/>
      <c r="T51" s="12"/>
      <c r="U51" s="14"/>
      <c r="V51" s="10">
        <v>300</v>
      </c>
      <c r="W51" s="5">
        <v>100</v>
      </c>
      <c r="X51" s="5"/>
      <c r="Y51" s="11">
        <f t="shared" si="16"/>
        <v>30</v>
      </c>
      <c r="Z51" s="14">
        <f t="shared" si="17"/>
        <v>0.03333333333333333</v>
      </c>
      <c r="AA51" s="4">
        <f>W51/10</f>
        <v>10</v>
      </c>
      <c r="AB51" s="14">
        <f>C51/AA51</f>
        <v>0.1</v>
      </c>
      <c r="AD51" s="6"/>
      <c r="AE51" s="11">
        <f t="shared" si="18"/>
        <v>60</v>
      </c>
      <c r="AF51" s="14">
        <f t="shared" si="19"/>
        <v>0.016666666666666666</v>
      </c>
      <c r="AG51" s="4">
        <f>W51/5</f>
        <v>20</v>
      </c>
      <c r="AH51" s="14">
        <f>C51/AG51</f>
        <v>0.05</v>
      </c>
      <c r="AJ51" s="14"/>
      <c r="AK51" s="4">
        <f t="shared" si="20"/>
        <v>37.5</v>
      </c>
      <c r="AL51" s="14">
        <f t="shared" si="21"/>
        <v>0.02666666666666667</v>
      </c>
      <c r="AM51" s="4">
        <f>W51/8</f>
        <v>12.5</v>
      </c>
      <c r="AN51" s="14">
        <f>C51/AM51</f>
        <v>0.08</v>
      </c>
      <c r="AP51" s="14"/>
      <c r="AQ51" s="4">
        <f t="shared" si="22"/>
        <v>100</v>
      </c>
      <c r="AR51" s="14">
        <f t="shared" si="23"/>
        <v>1</v>
      </c>
      <c r="AS51" s="4">
        <f>W51/3</f>
        <v>33.333333333333336</v>
      </c>
      <c r="AT51" s="14">
        <f>C51/AS51*100</f>
        <v>3</v>
      </c>
      <c r="AV51" s="14"/>
      <c r="AW51" s="4">
        <v>4</v>
      </c>
    </row>
    <row r="52" spans="1:49" s="4" customFormat="1" ht="15.75" customHeight="1">
      <c r="A52" s="21" t="s">
        <v>58</v>
      </c>
      <c r="B52" s="20" t="s">
        <v>141</v>
      </c>
      <c r="C52" s="19">
        <v>1</v>
      </c>
      <c r="D52" s="32"/>
      <c r="E52" s="35"/>
      <c r="F52" s="34"/>
      <c r="G52" s="36"/>
      <c r="H52" s="34"/>
      <c r="I52" s="36"/>
      <c r="J52" s="22"/>
      <c r="K52" s="2"/>
      <c r="L52" s="12"/>
      <c r="M52" s="2"/>
      <c r="N52" s="13"/>
      <c r="O52" s="40"/>
      <c r="P52" s="1"/>
      <c r="Q52" s="40"/>
      <c r="R52" s="1"/>
      <c r="S52" s="8"/>
      <c r="T52" s="12"/>
      <c r="U52" s="14"/>
      <c r="V52" s="10">
        <v>240</v>
      </c>
      <c r="W52" s="5">
        <v>240</v>
      </c>
      <c r="X52" s="5"/>
      <c r="Y52" s="11">
        <f t="shared" si="16"/>
        <v>24</v>
      </c>
      <c r="Z52" s="14">
        <f t="shared" si="17"/>
        <v>0.041666666666666664</v>
      </c>
      <c r="AA52" s="4">
        <f>W52/10</f>
        <v>24</v>
      </c>
      <c r="AB52" s="14">
        <f>C52/AA52</f>
        <v>0.041666666666666664</v>
      </c>
      <c r="AD52" s="6"/>
      <c r="AE52" s="11">
        <f t="shared" si="18"/>
        <v>48</v>
      </c>
      <c r="AF52" s="14">
        <f t="shared" si="19"/>
        <v>0.020833333333333332</v>
      </c>
      <c r="AG52" s="4">
        <f>W52/5</f>
        <v>48</v>
      </c>
      <c r="AH52" s="14">
        <f>C52/AG52</f>
        <v>0.020833333333333332</v>
      </c>
      <c r="AJ52" s="14"/>
      <c r="AK52" s="4">
        <f t="shared" si="20"/>
        <v>30</v>
      </c>
      <c r="AL52" s="14">
        <f t="shared" si="21"/>
        <v>0.03333333333333333</v>
      </c>
      <c r="AM52" s="4">
        <f>W52/8</f>
        <v>30</v>
      </c>
      <c r="AN52" s="14">
        <f>C52/AM52</f>
        <v>0.03333333333333333</v>
      </c>
      <c r="AP52" s="14"/>
      <c r="AQ52" s="4">
        <f t="shared" si="22"/>
        <v>80</v>
      </c>
      <c r="AR52" s="14">
        <f t="shared" si="23"/>
        <v>1.25</v>
      </c>
      <c r="AS52" s="4">
        <f>W52/3</f>
        <v>80</v>
      </c>
      <c r="AT52" s="14">
        <f>C52/AS52*100</f>
        <v>1.25</v>
      </c>
      <c r="AV52" s="14"/>
      <c r="AW52" s="4">
        <v>58</v>
      </c>
    </row>
    <row r="53" spans="1:49" s="4" customFormat="1" ht="15.75" customHeight="1">
      <c r="A53" s="21" t="s">
        <v>48</v>
      </c>
      <c r="B53" s="20" t="s">
        <v>142</v>
      </c>
      <c r="C53" s="19">
        <v>1</v>
      </c>
      <c r="D53" s="32">
        <v>77.00958466453675</v>
      </c>
      <c r="E53" s="35">
        <f>C53/D53</f>
        <v>0.012985396614669763</v>
      </c>
      <c r="F53" s="33">
        <v>31.778510217534606</v>
      </c>
      <c r="G53" s="36">
        <f>C53/F53</f>
        <v>0.031467806173249256</v>
      </c>
      <c r="H53" s="33">
        <v>76.15797788309636</v>
      </c>
      <c r="I53" s="36">
        <f>C53/H53</f>
        <v>0.013130600730169266</v>
      </c>
      <c r="J53" s="22">
        <v>20</v>
      </c>
      <c r="K53" s="2">
        <f>C53/J53</f>
        <v>0.05</v>
      </c>
      <c r="L53" s="12">
        <v>32.27</v>
      </c>
      <c r="M53" s="2">
        <f>C53/L53</f>
        <v>0.030988534242330334</v>
      </c>
      <c r="N53" s="13">
        <v>37.03703703703704</v>
      </c>
      <c r="O53" s="40">
        <f>C53/N53</f>
        <v>0.027</v>
      </c>
      <c r="P53" s="1"/>
      <c r="Q53" s="40"/>
      <c r="R53" s="1"/>
      <c r="S53" s="8"/>
      <c r="T53" s="12"/>
      <c r="U53" s="14"/>
      <c r="V53" s="10">
        <v>400</v>
      </c>
      <c r="W53" s="5"/>
      <c r="X53" s="5"/>
      <c r="Y53" s="11">
        <f t="shared" si="16"/>
        <v>40</v>
      </c>
      <c r="Z53" s="14">
        <f t="shared" si="17"/>
        <v>0.025</v>
      </c>
      <c r="AB53" s="14"/>
      <c r="AD53" s="6"/>
      <c r="AE53" s="11">
        <f t="shared" si="18"/>
        <v>80</v>
      </c>
      <c r="AF53" s="14">
        <f t="shared" si="19"/>
        <v>0.0125</v>
      </c>
      <c r="AH53" s="14"/>
      <c r="AJ53" s="14"/>
      <c r="AK53" s="4">
        <f t="shared" si="20"/>
        <v>50</v>
      </c>
      <c r="AL53" s="14">
        <f t="shared" si="21"/>
        <v>0.02</v>
      </c>
      <c r="AN53" s="14"/>
      <c r="AP53" s="14"/>
      <c r="AQ53" s="4">
        <f t="shared" si="22"/>
        <v>133.33333333333334</v>
      </c>
      <c r="AR53" s="14">
        <f t="shared" si="23"/>
        <v>0.75</v>
      </c>
      <c r="AT53" s="14"/>
      <c r="AV53" s="14"/>
      <c r="AW53" s="4">
        <v>48</v>
      </c>
    </row>
    <row r="54" spans="1:49" s="4" customFormat="1" ht="15.75" customHeight="1">
      <c r="A54" s="21" t="s">
        <v>54</v>
      </c>
      <c r="B54" s="20" t="s">
        <v>143</v>
      </c>
      <c r="C54" s="19">
        <v>1</v>
      </c>
      <c r="D54" s="32"/>
      <c r="E54" s="35"/>
      <c r="F54" s="33"/>
      <c r="G54" s="35"/>
      <c r="H54" s="33"/>
      <c r="I54" s="35"/>
      <c r="J54" s="22"/>
      <c r="K54" s="2"/>
      <c r="L54" s="12"/>
      <c r="M54" s="2"/>
      <c r="N54" s="13">
        <v>10.638297872340425</v>
      </c>
      <c r="O54" s="40">
        <f>C54/N54</f>
        <v>0.094</v>
      </c>
      <c r="P54" s="1"/>
      <c r="Q54" s="40"/>
      <c r="R54" s="1"/>
      <c r="S54" s="8"/>
      <c r="T54" s="12"/>
      <c r="U54" s="14"/>
      <c r="V54" s="10">
        <v>300</v>
      </c>
      <c r="W54" s="5">
        <v>300</v>
      </c>
      <c r="X54" s="5"/>
      <c r="Y54" s="11">
        <f t="shared" si="16"/>
        <v>30</v>
      </c>
      <c r="Z54" s="14">
        <f t="shared" si="17"/>
        <v>0.03333333333333333</v>
      </c>
      <c r="AA54" s="4">
        <f>W54/10</f>
        <v>30</v>
      </c>
      <c r="AB54" s="14">
        <f>C54/AA54</f>
        <v>0.03333333333333333</v>
      </c>
      <c r="AD54" s="6"/>
      <c r="AE54" s="11">
        <f t="shared" si="18"/>
        <v>60</v>
      </c>
      <c r="AF54" s="14">
        <f t="shared" si="19"/>
        <v>0.016666666666666666</v>
      </c>
      <c r="AG54" s="4">
        <f>W54/5</f>
        <v>60</v>
      </c>
      <c r="AH54" s="14">
        <f>C54/AG54</f>
        <v>0.016666666666666666</v>
      </c>
      <c r="AJ54" s="14"/>
      <c r="AK54" s="4">
        <f t="shared" si="20"/>
        <v>37.5</v>
      </c>
      <c r="AL54" s="14">
        <f t="shared" si="21"/>
        <v>0.02666666666666667</v>
      </c>
      <c r="AM54" s="4">
        <f>W54/8</f>
        <v>37.5</v>
      </c>
      <c r="AN54" s="14">
        <f>C54/AM54</f>
        <v>0.02666666666666667</v>
      </c>
      <c r="AP54" s="14"/>
      <c r="AQ54" s="4">
        <f t="shared" si="22"/>
        <v>100</v>
      </c>
      <c r="AR54" s="14">
        <f t="shared" si="23"/>
        <v>1</v>
      </c>
      <c r="AS54" s="4">
        <f>W54/3</f>
        <v>100</v>
      </c>
      <c r="AT54" s="14">
        <f>C54/AS54*100</f>
        <v>1</v>
      </c>
      <c r="AV54" s="14"/>
      <c r="AW54" s="4">
        <v>54</v>
      </c>
    </row>
    <row r="55" spans="1:49" s="4" customFormat="1" ht="15.75" customHeight="1">
      <c r="A55" s="21" t="s">
        <v>59</v>
      </c>
      <c r="B55" s="20" t="s">
        <v>144</v>
      </c>
      <c r="C55" s="19">
        <v>1</v>
      </c>
      <c r="D55" s="32">
        <v>1</v>
      </c>
      <c r="E55" s="35">
        <f>C55/D55</f>
        <v>1</v>
      </c>
      <c r="F55" s="33">
        <v>0.4126565589980224</v>
      </c>
      <c r="G55" s="36">
        <f>C55/F55</f>
        <v>2.42332268370607</v>
      </c>
      <c r="H55" s="33">
        <v>0.9889415481832543</v>
      </c>
      <c r="I55" s="36">
        <f>C55/H55</f>
        <v>1.011182108626198</v>
      </c>
      <c r="J55" s="22">
        <v>0.27</v>
      </c>
      <c r="K55" s="2">
        <f>C55/J55</f>
        <v>3.7037037037037033</v>
      </c>
      <c r="L55" s="12">
        <v>0.38</v>
      </c>
      <c r="M55" s="2">
        <f>C55/L55</f>
        <v>2.6315789473684212</v>
      </c>
      <c r="N55" s="13">
        <v>0.3</v>
      </c>
      <c r="O55" s="40">
        <f>C55/N55</f>
        <v>3.3333333333333335</v>
      </c>
      <c r="P55" s="1"/>
      <c r="Q55" s="40"/>
      <c r="R55" s="1">
        <v>0.18</v>
      </c>
      <c r="S55" s="8">
        <f>C55/R55</f>
        <v>5.555555555555555</v>
      </c>
      <c r="T55" s="12"/>
      <c r="U55" s="14"/>
      <c r="V55" s="10">
        <v>5</v>
      </c>
      <c r="W55" s="5"/>
      <c r="X55" s="5">
        <v>2.7</v>
      </c>
      <c r="Y55" s="11">
        <f t="shared" si="16"/>
        <v>0.5</v>
      </c>
      <c r="Z55" s="14">
        <f t="shared" si="17"/>
        <v>2</v>
      </c>
      <c r="AB55" s="14"/>
      <c r="AC55" s="4">
        <f>X55/10</f>
        <v>0.27</v>
      </c>
      <c r="AD55" s="6">
        <f>C55/AC55</f>
        <v>3.7037037037037033</v>
      </c>
      <c r="AE55" s="11">
        <f t="shared" si="18"/>
        <v>1</v>
      </c>
      <c r="AF55" s="14">
        <f t="shared" si="19"/>
        <v>1</v>
      </c>
      <c r="AH55" s="14"/>
      <c r="AI55" s="4">
        <f>X55/5</f>
        <v>0.54</v>
      </c>
      <c r="AJ55" s="14">
        <f>C55/AI55</f>
        <v>1.8518518518518516</v>
      </c>
      <c r="AK55" s="4">
        <f t="shared" si="20"/>
        <v>0.625</v>
      </c>
      <c r="AL55" s="14">
        <f t="shared" si="21"/>
        <v>1.6</v>
      </c>
      <c r="AN55" s="14"/>
      <c r="AO55" s="4">
        <f>X55/8</f>
        <v>0.3375</v>
      </c>
      <c r="AP55" s="14">
        <f>C55/AO55</f>
        <v>2.962962962962963</v>
      </c>
      <c r="AQ55" s="4">
        <f t="shared" si="22"/>
        <v>1.6666666666666667</v>
      </c>
      <c r="AR55" s="14">
        <f t="shared" si="23"/>
        <v>60</v>
      </c>
      <c r="AT55" s="14"/>
      <c r="AU55" s="4">
        <f>X55/3</f>
        <v>0.9</v>
      </c>
      <c r="AV55" s="14">
        <f>C55/AU55</f>
        <v>1.1111111111111112</v>
      </c>
      <c r="AW55" s="4">
        <v>59</v>
      </c>
    </row>
    <row r="56" spans="1:49" s="4" customFormat="1" ht="15.75" customHeight="1">
      <c r="A56" s="21" t="s">
        <v>34</v>
      </c>
      <c r="B56" s="20" t="s">
        <v>145</v>
      </c>
      <c r="C56" s="19">
        <v>1</v>
      </c>
      <c r="D56" s="32">
        <v>3.5990415335463264</v>
      </c>
      <c r="E56" s="35">
        <f>C56/D56</f>
        <v>0.2778517532179316</v>
      </c>
      <c r="F56" s="33">
        <v>1.4851680949241926</v>
      </c>
      <c r="G56" s="36">
        <f>C56/F56</f>
        <v>0.6733244562805148</v>
      </c>
      <c r="H56" s="33">
        <v>3.5592417061611377</v>
      </c>
      <c r="I56" s="36">
        <f>C56/H56</f>
        <v>0.2809587217043941</v>
      </c>
      <c r="J56" s="22">
        <v>1.6</v>
      </c>
      <c r="K56" s="2">
        <f>C56/J56</f>
        <v>0.625</v>
      </c>
      <c r="L56" s="12">
        <v>1.08</v>
      </c>
      <c r="M56" s="2">
        <f>C56/L56</f>
        <v>0.9259259259259258</v>
      </c>
      <c r="N56" s="13">
        <v>1</v>
      </c>
      <c r="O56" s="40">
        <f>C56/N56</f>
        <v>1</v>
      </c>
      <c r="P56" s="1"/>
      <c r="Q56" s="40"/>
      <c r="R56" s="1"/>
      <c r="S56" s="8"/>
      <c r="T56" s="12"/>
      <c r="U56" s="14"/>
      <c r="V56" s="10">
        <v>16</v>
      </c>
      <c r="W56" s="5"/>
      <c r="X56" s="5"/>
      <c r="Y56" s="11">
        <f t="shared" si="16"/>
        <v>1.6</v>
      </c>
      <c r="Z56" s="14">
        <f t="shared" si="17"/>
        <v>0.625</v>
      </c>
      <c r="AB56" s="14"/>
      <c r="AD56" s="6"/>
      <c r="AE56" s="11">
        <f t="shared" si="18"/>
        <v>3.2</v>
      </c>
      <c r="AF56" s="14">
        <f t="shared" si="19"/>
        <v>0.3125</v>
      </c>
      <c r="AH56" s="14"/>
      <c r="AJ56" s="14"/>
      <c r="AK56" s="4">
        <f t="shared" si="20"/>
        <v>2</v>
      </c>
      <c r="AL56" s="14">
        <f t="shared" si="21"/>
        <v>0.5</v>
      </c>
      <c r="AN56" s="14"/>
      <c r="AP56" s="14"/>
      <c r="AQ56" s="4">
        <f t="shared" si="22"/>
        <v>5.333333333333333</v>
      </c>
      <c r="AR56" s="14">
        <f t="shared" si="23"/>
        <v>18.75</v>
      </c>
      <c r="AT56" s="14"/>
      <c r="AV56" s="14"/>
      <c r="AW56" s="4">
        <v>34</v>
      </c>
    </row>
    <row r="57" spans="1:49" s="4" customFormat="1" ht="15.75" customHeight="1">
      <c r="A57" s="21" t="s">
        <v>51</v>
      </c>
      <c r="B57" s="20" t="s">
        <v>146</v>
      </c>
      <c r="C57" s="19">
        <v>1</v>
      </c>
      <c r="D57" s="32"/>
      <c r="E57" s="35"/>
      <c r="F57" s="33"/>
      <c r="G57" s="35"/>
      <c r="H57" s="33"/>
      <c r="I57" s="35"/>
      <c r="J57" s="22"/>
      <c r="K57" s="2"/>
      <c r="L57" s="12"/>
      <c r="M57" s="2"/>
      <c r="N57" s="13">
        <v>40</v>
      </c>
      <c r="O57" s="40">
        <f>C57/N57</f>
        <v>0.025</v>
      </c>
      <c r="P57" s="1"/>
      <c r="Q57" s="40"/>
      <c r="R57" s="1"/>
      <c r="S57" s="8"/>
      <c r="T57" s="12"/>
      <c r="U57" s="14"/>
      <c r="V57" s="10">
        <v>800</v>
      </c>
      <c r="W57" s="5">
        <v>800</v>
      </c>
      <c r="X57" s="5"/>
      <c r="Y57" s="11">
        <f t="shared" si="16"/>
        <v>80</v>
      </c>
      <c r="Z57" s="14">
        <f t="shared" si="17"/>
        <v>0.0125</v>
      </c>
      <c r="AA57" s="4">
        <f>W57/10</f>
        <v>80</v>
      </c>
      <c r="AB57" s="14">
        <f>C57/AA57</f>
        <v>0.0125</v>
      </c>
      <c r="AD57" s="6"/>
      <c r="AE57" s="11">
        <f t="shared" si="18"/>
        <v>160</v>
      </c>
      <c r="AF57" s="14">
        <f t="shared" si="19"/>
        <v>0.00625</v>
      </c>
      <c r="AG57" s="4">
        <f>W57/5</f>
        <v>160</v>
      </c>
      <c r="AH57" s="14">
        <f>C57/AG57</f>
        <v>0.00625</v>
      </c>
      <c r="AJ57" s="14"/>
      <c r="AK57" s="4">
        <f t="shared" si="20"/>
        <v>100</v>
      </c>
      <c r="AL57" s="14">
        <f t="shared" si="21"/>
        <v>0.01</v>
      </c>
      <c r="AM57" s="4">
        <f>W57/8</f>
        <v>100</v>
      </c>
      <c r="AN57" s="14">
        <f>C57/AM57</f>
        <v>0.01</v>
      </c>
      <c r="AP57" s="14"/>
      <c r="AQ57" s="4">
        <f t="shared" si="22"/>
        <v>266.6666666666667</v>
      </c>
      <c r="AR57" s="14">
        <f t="shared" si="23"/>
        <v>0.375</v>
      </c>
      <c r="AS57" s="4">
        <f>W57/3</f>
        <v>266.6666666666667</v>
      </c>
      <c r="AT57" s="14">
        <f>C57/AS57*100</f>
        <v>0.375</v>
      </c>
      <c r="AV57" s="14"/>
      <c r="AW57" s="4">
        <v>51</v>
      </c>
    </row>
    <row r="58" spans="1:49" s="4" customFormat="1" ht="15.75" customHeight="1">
      <c r="A58" s="21" t="s">
        <v>52</v>
      </c>
      <c r="B58" s="20" t="s">
        <v>147</v>
      </c>
      <c r="C58" s="19">
        <v>1</v>
      </c>
      <c r="D58" s="32"/>
      <c r="E58" s="35"/>
      <c r="F58" s="33"/>
      <c r="G58" s="35"/>
      <c r="H58" s="33"/>
      <c r="I58" s="35"/>
      <c r="J58" s="22"/>
      <c r="K58" s="2"/>
      <c r="L58" s="12"/>
      <c r="M58" s="2"/>
      <c r="N58" s="13"/>
      <c r="O58" s="40"/>
      <c r="P58" s="1"/>
      <c r="Q58" s="40"/>
      <c r="R58" s="1"/>
      <c r="S58" s="8"/>
      <c r="T58" s="12"/>
      <c r="U58" s="14"/>
      <c r="V58" s="10">
        <v>1200</v>
      </c>
      <c r="W58" s="5"/>
      <c r="X58" s="5"/>
      <c r="Y58" s="11">
        <f t="shared" si="16"/>
        <v>120</v>
      </c>
      <c r="Z58" s="14">
        <f t="shared" si="17"/>
        <v>0.008333333333333333</v>
      </c>
      <c r="AB58" s="14"/>
      <c r="AD58" s="6"/>
      <c r="AE58" s="11">
        <f t="shared" si="18"/>
        <v>240</v>
      </c>
      <c r="AF58" s="14">
        <f t="shared" si="19"/>
        <v>0.004166666666666667</v>
      </c>
      <c r="AH58" s="14"/>
      <c r="AJ58" s="14"/>
      <c r="AK58" s="4">
        <f t="shared" si="20"/>
        <v>150</v>
      </c>
      <c r="AL58" s="14">
        <f t="shared" si="21"/>
        <v>0.006666666666666667</v>
      </c>
      <c r="AN58" s="14"/>
      <c r="AP58" s="14"/>
      <c r="AQ58" s="4">
        <f t="shared" si="22"/>
        <v>400</v>
      </c>
      <c r="AR58" s="14">
        <f t="shared" si="23"/>
        <v>0.25</v>
      </c>
      <c r="AT58" s="14"/>
      <c r="AV58" s="14"/>
      <c r="AW58" s="4">
        <v>52</v>
      </c>
    </row>
    <row r="59" spans="1:49" s="4" customFormat="1" ht="15.75" customHeight="1">
      <c r="A59" s="21" t="s">
        <v>13</v>
      </c>
      <c r="B59" s="20" t="s">
        <v>148</v>
      </c>
      <c r="C59" s="19">
        <v>1</v>
      </c>
      <c r="D59" s="32"/>
      <c r="E59" s="35"/>
      <c r="F59" s="34"/>
      <c r="G59" s="36"/>
      <c r="H59" s="34"/>
      <c r="I59" s="36"/>
      <c r="J59" s="22"/>
      <c r="K59" s="2"/>
      <c r="L59" s="12"/>
      <c r="M59" s="2"/>
      <c r="N59" s="13"/>
      <c r="O59" s="40"/>
      <c r="P59" s="1"/>
      <c r="Q59" s="40"/>
      <c r="R59" s="1"/>
      <c r="S59" s="8"/>
      <c r="T59" s="12"/>
      <c r="U59" s="14"/>
      <c r="V59" s="10">
        <v>60</v>
      </c>
      <c r="W59" s="5"/>
      <c r="X59" s="5"/>
      <c r="Y59" s="11">
        <f t="shared" si="16"/>
        <v>6</v>
      </c>
      <c r="Z59" s="14">
        <f t="shared" si="17"/>
        <v>0.16666666666666666</v>
      </c>
      <c r="AB59" s="14"/>
      <c r="AD59" s="6"/>
      <c r="AE59" s="11">
        <f t="shared" si="18"/>
        <v>12</v>
      </c>
      <c r="AF59" s="14">
        <f t="shared" si="19"/>
        <v>0.08333333333333333</v>
      </c>
      <c r="AH59" s="14"/>
      <c r="AJ59" s="14"/>
      <c r="AK59" s="4">
        <f t="shared" si="20"/>
        <v>7.5</v>
      </c>
      <c r="AL59" s="14">
        <f t="shared" si="21"/>
        <v>0.13333333333333333</v>
      </c>
      <c r="AN59" s="14"/>
      <c r="AP59" s="14"/>
      <c r="AQ59" s="4">
        <f t="shared" si="22"/>
        <v>20</v>
      </c>
      <c r="AR59" s="14">
        <f t="shared" si="23"/>
        <v>5</v>
      </c>
      <c r="AT59" s="14"/>
      <c r="AV59" s="14"/>
      <c r="AW59" s="4">
        <v>13</v>
      </c>
    </row>
    <row r="60" spans="1:49" s="4" customFormat="1" ht="15.75" customHeight="1">
      <c r="A60" s="21" t="s">
        <v>16</v>
      </c>
      <c r="B60" s="20" t="s">
        <v>149</v>
      </c>
      <c r="C60" s="19">
        <v>1</v>
      </c>
      <c r="D60" s="32"/>
      <c r="E60" s="35"/>
      <c r="F60" s="34"/>
      <c r="G60" s="36"/>
      <c r="H60" s="34"/>
      <c r="I60" s="36"/>
      <c r="J60" s="22"/>
      <c r="K60" s="2"/>
      <c r="L60" s="12"/>
      <c r="M60" s="2"/>
      <c r="N60" s="13"/>
      <c r="O60" s="40"/>
      <c r="P60" s="1"/>
      <c r="Q60" s="40"/>
      <c r="R60" s="1"/>
      <c r="S60" s="8"/>
      <c r="T60" s="12"/>
      <c r="U60" s="14"/>
      <c r="V60" s="10">
        <v>75</v>
      </c>
      <c r="W60" s="5">
        <v>20</v>
      </c>
      <c r="X60" s="5"/>
      <c r="Y60" s="11">
        <f t="shared" si="16"/>
        <v>7.5</v>
      </c>
      <c r="Z60" s="14">
        <f t="shared" si="17"/>
        <v>0.13333333333333333</v>
      </c>
      <c r="AA60" s="4">
        <f>W60/10</f>
        <v>2</v>
      </c>
      <c r="AB60" s="14">
        <f>C60/AA60</f>
        <v>0.5</v>
      </c>
      <c r="AD60" s="6"/>
      <c r="AE60" s="11">
        <f t="shared" si="18"/>
        <v>15</v>
      </c>
      <c r="AF60" s="14">
        <f t="shared" si="19"/>
        <v>0.06666666666666667</v>
      </c>
      <c r="AG60" s="4">
        <f>W60/5</f>
        <v>4</v>
      </c>
      <c r="AH60" s="14">
        <f>C60/AG60</f>
        <v>0.25</v>
      </c>
      <c r="AJ60" s="14"/>
      <c r="AK60" s="4">
        <f t="shared" si="20"/>
        <v>9.375</v>
      </c>
      <c r="AL60" s="14">
        <f t="shared" si="21"/>
        <v>0.10666666666666667</v>
      </c>
      <c r="AM60" s="4">
        <f>W60/8</f>
        <v>2.5</v>
      </c>
      <c r="AN60" s="14">
        <f>C60/AM60</f>
        <v>0.4</v>
      </c>
      <c r="AP60" s="14"/>
      <c r="AQ60" s="4">
        <f t="shared" si="22"/>
        <v>25</v>
      </c>
      <c r="AR60" s="14">
        <f t="shared" si="23"/>
        <v>4</v>
      </c>
      <c r="AS60" s="4">
        <f>W60/3</f>
        <v>6.666666666666667</v>
      </c>
      <c r="AT60" s="14">
        <f>C60/AS60*100</f>
        <v>15</v>
      </c>
      <c r="AV60" s="14"/>
      <c r="AW60" s="4">
        <v>16</v>
      </c>
    </row>
    <row r="61" spans="1:49" s="4" customFormat="1" ht="15.75" customHeight="1">
      <c r="A61" s="21" t="s">
        <v>20</v>
      </c>
      <c r="B61" s="20" t="s">
        <v>150</v>
      </c>
      <c r="C61" s="19">
        <v>1</v>
      </c>
      <c r="D61" s="32"/>
      <c r="E61" s="35"/>
      <c r="F61" s="34"/>
      <c r="G61" s="36"/>
      <c r="H61" s="34"/>
      <c r="I61" s="36"/>
      <c r="J61" s="22"/>
      <c r="K61" s="2"/>
      <c r="L61" s="12"/>
      <c r="M61" s="2"/>
      <c r="N61" s="13">
        <v>25</v>
      </c>
      <c r="O61" s="40">
        <f>C61/N61</f>
        <v>0.04</v>
      </c>
      <c r="P61" s="1"/>
      <c r="Q61" s="40"/>
      <c r="R61" s="1"/>
      <c r="S61" s="8"/>
      <c r="T61" s="12">
        <v>95.3</v>
      </c>
      <c r="U61" s="14">
        <f>C61/T61*100</f>
        <v>1.0493179433368311</v>
      </c>
      <c r="V61" s="10">
        <v>300</v>
      </c>
      <c r="W61" s="5"/>
      <c r="X61" s="5"/>
      <c r="Y61" s="11">
        <f t="shared" si="16"/>
        <v>30</v>
      </c>
      <c r="Z61" s="14">
        <f t="shared" si="17"/>
        <v>0.03333333333333333</v>
      </c>
      <c r="AB61" s="14"/>
      <c r="AD61" s="6"/>
      <c r="AE61" s="11">
        <f t="shared" si="18"/>
        <v>60</v>
      </c>
      <c r="AF61" s="14">
        <f t="shared" si="19"/>
        <v>0.016666666666666666</v>
      </c>
      <c r="AH61" s="14"/>
      <c r="AJ61" s="14"/>
      <c r="AK61" s="4">
        <f t="shared" si="20"/>
        <v>37.5</v>
      </c>
      <c r="AL61" s="14">
        <f t="shared" si="21"/>
        <v>0.02666666666666667</v>
      </c>
      <c r="AN61" s="14"/>
      <c r="AP61" s="14"/>
      <c r="AQ61" s="4">
        <f t="shared" si="22"/>
        <v>100</v>
      </c>
      <c r="AR61" s="14">
        <f t="shared" si="23"/>
        <v>1</v>
      </c>
      <c r="AT61" s="14"/>
      <c r="AV61" s="14"/>
      <c r="AW61" s="4">
        <v>20</v>
      </c>
    </row>
    <row r="62" spans="1:49" s="4" customFormat="1" ht="15.75" customHeight="1">
      <c r="A62" s="21" t="s">
        <v>53</v>
      </c>
      <c r="B62" s="20" t="s">
        <v>151</v>
      </c>
      <c r="C62" s="19">
        <v>1</v>
      </c>
      <c r="D62" s="32"/>
      <c r="E62" s="35"/>
      <c r="F62" s="34"/>
      <c r="G62" s="36"/>
      <c r="H62" s="34"/>
      <c r="I62" s="36"/>
      <c r="J62" s="22"/>
      <c r="K62" s="2"/>
      <c r="L62" s="12"/>
      <c r="M62" s="2"/>
      <c r="N62" s="13"/>
      <c r="O62" s="40"/>
      <c r="P62" s="1"/>
      <c r="Q62" s="40"/>
      <c r="R62" s="1"/>
      <c r="S62" s="8"/>
      <c r="T62" s="12"/>
      <c r="U62" s="14"/>
      <c r="V62" s="10">
        <v>400</v>
      </c>
      <c r="W62" s="5">
        <v>400</v>
      </c>
      <c r="X62" s="5"/>
      <c r="Y62" s="11">
        <f t="shared" si="16"/>
        <v>40</v>
      </c>
      <c r="Z62" s="14">
        <f t="shared" si="17"/>
        <v>0.025</v>
      </c>
      <c r="AA62" s="4">
        <f>W62/10</f>
        <v>40</v>
      </c>
      <c r="AB62" s="14">
        <f>C62/AA62</f>
        <v>0.025</v>
      </c>
      <c r="AD62" s="6"/>
      <c r="AE62" s="11">
        <f t="shared" si="18"/>
        <v>80</v>
      </c>
      <c r="AF62" s="14">
        <f t="shared" si="19"/>
        <v>0.0125</v>
      </c>
      <c r="AG62" s="4">
        <f>W62/5</f>
        <v>80</v>
      </c>
      <c r="AH62" s="14">
        <f>C62/AG62</f>
        <v>0.0125</v>
      </c>
      <c r="AJ62" s="14"/>
      <c r="AK62" s="4">
        <f t="shared" si="20"/>
        <v>50</v>
      </c>
      <c r="AL62" s="14">
        <f t="shared" si="21"/>
        <v>0.02</v>
      </c>
      <c r="AM62" s="4">
        <f>W62/8</f>
        <v>50</v>
      </c>
      <c r="AN62" s="14">
        <f>C62/AM62</f>
        <v>0.02</v>
      </c>
      <c r="AP62" s="14"/>
      <c r="AQ62" s="4">
        <f t="shared" si="22"/>
        <v>133.33333333333334</v>
      </c>
      <c r="AR62" s="14">
        <f t="shared" si="23"/>
        <v>0.75</v>
      </c>
      <c r="AS62" s="4">
        <f>W62/3</f>
        <v>133.33333333333334</v>
      </c>
      <c r="AT62" s="14">
        <f>C62/AS62*100</f>
        <v>0.75</v>
      </c>
      <c r="AV62" s="14"/>
      <c r="AW62" s="4">
        <v>53</v>
      </c>
    </row>
    <row r="63" spans="1:49" s="4" customFormat="1" ht="15.75" customHeight="1">
      <c r="A63" s="21" t="s">
        <v>40</v>
      </c>
      <c r="B63" s="20" t="s">
        <v>152</v>
      </c>
      <c r="C63" s="19">
        <v>1</v>
      </c>
      <c r="D63" s="32"/>
      <c r="E63" s="35"/>
      <c r="F63" s="34"/>
      <c r="G63" s="36"/>
      <c r="H63" s="34"/>
      <c r="I63" s="36"/>
      <c r="J63" s="22"/>
      <c r="K63" s="2"/>
      <c r="L63" s="12"/>
      <c r="M63" s="2"/>
      <c r="N63" s="13">
        <v>1.4925373134328357</v>
      </c>
      <c r="O63" s="40">
        <f>C63/N63</f>
        <v>0.67</v>
      </c>
      <c r="P63" s="1"/>
      <c r="Q63" s="40"/>
      <c r="R63" s="1"/>
      <c r="S63" s="8"/>
      <c r="T63" s="12">
        <v>5.2</v>
      </c>
      <c r="U63" s="14">
        <f>C63/T63*100</f>
        <v>19.23076923076923</v>
      </c>
      <c r="V63" s="10">
        <v>30</v>
      </c>
      <c r="W63" s="5"/>
      <c r="X63" s="5"/>
      <c r="Y63" s="11">
        <f t="shared" si="16"/>
        <v>3</v>
      </c>
      <c r="Z63" s="14">
        <f t="shared" si="17"/>
        <v>0.3333333333333333</v>
      </c>
      <c r="AB63" s="14"/>
      <c r="AD63" s="6"/>
      <c r="AE63" s="11">
        <f t="shared" si="18"/>
        <v>6</v>
      </c>
      <c r="AF63" s="14">
        <f t="shared" si="19"/>
        <v>0.16666666666666666</v>
      </c>
      <c r="AH63" s="14"/>
      <c r="AJ63" s="14"/>
      <c r="AK63" s="4">
        <f t="shared" si="20"/>
        <v>3.75</v>
      </c>
      <c r="AL63" s="14">
        <f t="shared" si="21"/>
        <v>0.26666666666666666</v>
      </c>
      <c r="AN63" s="14"/>
      <c r="AP63" s="14"/>
      <c r="AQ63" s="4">
        <f t="shared" si="22"/>
        <v>10</v>
      </c>
      <c r="AR63" s="14">
        <f t="shared" si="23"/>
        <v>10</v>
      </c>
      <c r="AT63" s="14"/>
      <c r="AV63" s="14"/>
      <c r="AW63" s="4">
        <v>40</v>
      </c>
    </row>
    <row r="64" spans="1:49" s="4" customFormat="1" ht="15.75" customHeight="1">
      <c r="A64" s="21" t="s">
        <v>14</v>
      </c>
      <c r="B64" s="20" t="s">
        <v>153</v>
      </c>
      <c r="C64" s="19">
        <v>1</v>
      </c>
      <c r="D64" s="32"/>
      <c r="E64" s="35"/>
      <c r="F64" s="34"/>
      <c r="G64" s="36"/>
      <c r="H64" s="34"/>
      <c r="I64" s="36"/>
      <c r="J64" s="22"/>
      <c r="K64" s="2"/>
      <c r="L64" s="12"/>
      <c r="M64" s="2"/>
      <c r="N64" s="13">
        <v>1</v>
      </c>
      <c r="O64" s="40">
        <f>C64/N64</f>
        <v>1</v>
      </c>
      <c r="P64" s="1">
        <v>1</v>
      </c>
      <c r="Q64" s="40">
        <f>C64/P64</f>
        <v>1</v>
      </c>
      <c r="R64" s="1"/>
      <c r="S64" s="8"/>
      <c r="T64" s="12">
        <v>2.8</v>
      </c>
      <c r="U64" s="14">
        <f>C64/T64*100</f>
        <v>35.714285714285715</v>
      </c>
      <c r="V64" s="10">
        <v>20</v>
      </c>
      <c r="W64" s="5">
        <v>8</v>
      </c>
      <c r="X64" s="5"/>
      <c r="Y64" s="11">
        <f t="shared" si="16"/>
        <v>2</v>
      </c>
      <c r="Z64" s="14">
        <f t="shared" si="17"/>
        <v>0.5</v>
      </c>
      <c r="AA64" s="4">
        <f>W64/10</f>
        <v>0.8</v>
      </c>
      <c r="AB64" s="14">
        <f>C64/AA64</f>
        <v>1.25</v>
      </c>
      <c r="AD64" s="6"/>
      <c r="AE64" s="11">
        <f t="shared" si="18"/>
        <v>4</v>
      </c>
      <c r="AF64" s="14">
        <f t="shared" si="19"/>
        <v>0.25</v>
      </c>
      <c r="AG64" s="4">
        <f>W64/5</f>
        <v>1.6</v>
      </c>
      <c r="AH64" s="14">
        <f>C64/AG64</f>
        <v>0.625</v>
      </c>
      <c r="AJ64" s="14"/>
      <c r="AK64" s="4">
        <f t="shared" si="20"/>
        <v>2.5</v>
      </c>
      <c r="AL64" s="14">
        <f t="shared" si="21"/>
        <v>0.4</v>
      </c>
      <c r="AM64" s="4">
        <f>W64/8</f>
        <v>1</v>
      </c>
      <c r="AN64" s="14">
        <f>C64/AM64</f>
        <v>1</v>
      </c>
      <c r="AP64" s="14"/>
      <c r="AQ64" s="4">
        <f t="shared" si="22"/>
        <v>6.666666666666667</v>
      </c>
      <c r="AR64" s="14">
        <f t="shared" si="23"/>
        <v>15</v>
      </c>
      <c r="AS64" s="4">
        <f>W64/3</f>
        <v>2.6666666666666665</v>
      </c>
      <c r="AT64" s="14">
        <f>C64/AS64*100</f>
        <v>37.5</v>
      </c>
      <c r="AV64" s="14"/>
      <c r="AW64" s="4">
        <v>14</v>
      </c>
    </row>
    <row r="65" spans="1:49" s="4" customFormat="1" ht="15.75" customHeight="1">
      <c r="A65" s="21" t="s">
        <v>24</v>
      </c>
      <c r="B65" s="20" t="s">
        <v>193</v>
      </c>
      <c r="C65" s="19">
        <v>1</v>
      </c>
      <c r="D65" s="32"/>
      <c r="E65" s="35"/>
      <c r="F65" s="34"/>
      <c r="G65" s="36"/>
      <c r="H65" s="34"/>
      <c r="I65" s="36"/>
      <c r="J65" s="22"/>
      <c r="K65" s="2"/>
      <c r="L65" s="12"/>
      <c r="M65" s="2"/>
      <c r="N65" s="13">
        <v>0.1</v>
      </c>
      <c r="O65" s="40">
        <f>C65/N65</f>
        <v>10</v>
      </c>
      <c r="P65" s="1"/>
      <c r="Q65" s="40"/>
      <c r="R65" s="1"/>
      <c r="S65" s="8"/>
      <c r="T65" s="12"/>
      <c r="U65" s="14"/>
      <c r="V65" s="10">
        <v>2</v>
      </c>
      <c r="W65" s="5"/>
      <c r="X65" s="5"/>
      <c r="Y65" s="11">
        <f t="shared" si="16"/>
        <v>0.2</v>
      </c>
      <c r="Z65" s="14">
        <f t="shared" si="17"/>
        <v>5</v>
      </c>
      <c r="AB65" s="14"/>
      <c r="AD65" s="6"/>
      <c r="AE65" s="11">
        <f t="shared" si="18"/>
        <v>0.4</v>
      </c>
      <c r="AF65" s="14">
        <f t="shared" si="19"/>
        <v>2.5</v>
      </c>
      <c r="AH65" s="14"/>
      <c r="AJ65" s="14"/>
      <c r="AK65" s="4">
        <f t="shared" si="20"/>
        <v>0.25</v>
      </c>
      <c r="AL65" s="14">
        <f t="shared" si="21"/>
        <v>4</v>
      </c>
      <c r="AN65" s="14"/>
      <c r="AP65" s="14"/>
      <c r="AQ65" s="4">
        <f t="shared" si="22"/>
        <v>0.6666666666666666</v>
      </c>
      <c r="AR65" s="14">
        <f t="shared" si="23"/>
        <v>150</v>
      </c>
      <c r="AT65" s="14"/>
      <c r="AV65" s="14"/>
      <c r="AW65" s="4">
        <v>24</v>
      </c>
    </row>
    <row r="66" spans="1:49" s="4" customFormat="1" ht="15.75" customHeight="1">
      <c r="A66" s="21" t="s">
        <v>6</v>
      </c>
      <c r="B66" s="20" t="s">
        <v>154</v>
      </c>
      <c r="C66" s="19">
        <v>1</v>
      </c>
      <c r="D66" s="32"/>
      <c r="E66" s="35"/>
      <c r="F66" s="34"/>
      <c r="G66" s="36"/>
      <c r="H66" s="34"/>
      <c r="I66" s="36"/>
      <c r="J66" s="22"/>
      <c r="K66" s="2"/>
      <c r="L66" s="12"/>
      <c r="M66" s="2"/>
      <c r="N66" s="13">
        <v>5</v>
      </c>
      <c r="O66" s="40">
        <f>C66/N66</f>
        <v>0.2</v>
      </c>
      <c r="P66" s="1">
        <v>12</v>
      </c>
      <c r="Q66" s="40">
        <f>C66/P66</f>
        <v>0.08333333333333333</v>
      </c>
      <c r="R66" s="1"/>
      <c r="S66" s="8"/>
      <c r="T66" s="12">
        <v>28.4</v>
      </c>
      <c r="U66" s="14">
        <f>C66/T66*100</f>
        <v>3.5211267605633805</v>
      </c>
      <c r="V66" s="10">
        <v>100</v>
      </c>
      <c r="W66" s="5">
        <v>100</v>
      </c>
      <c r="X66" s="5"/>
      <c r="Y66" s="11">
        <f t="shared" si="16"/>
        <v>10</v>
      </c>
      <c r="Z66" s="14">
        <f t="shared" si="17"/>
        <v>0.1</v>
      </c>
      <c r="AA66" s="4">
        <f>W66/10</f>
        <v>10</v>
      </c>
      <c r="AB66" s="14">
        <f>C66/AA66</f>
        <v>0.1</v>
      </c>
      <c r="AD66" s="6"/>
      <c r="AE66" s="11">
        <f t="shared" si="18"/>
        <v>20</v>
      </c>
      <c r="AF66" s="14">
        <f t="shared" si="19"/>
        <v>0.05</v>
      </c>
      <c r="AG66" s="4">
        <f>W66/5</f>
        <v>20</v>
      </c>
      <c r="AH66" s="14">
        <f>C66/AG66</f>
        <v>0.05</v>
      </c>
      <c r="AJ66" s="14"/>
      <c r="AK66" s="4">
        <f t="shared" si="20"/>
        <v>12.5</v>
      </c>
      <c r="AL66" s="14">
        <f t="shared" si="21"/>
        <v>0.08</v>
      </c>
      <c r="AM66" s="4">
        <f>W66/8</f>
        <v>12.5</v>
      </c>
      <c r="AN66" s="14">
        <f>C66/AM66</f>
        <v>0.08</v>
      </c>
      <c r="AP66" s="14"/>
      <c r="AQ66" s="4">
        <f t="shared" si="22"/>
        <v>33.333333333333336</v>
      </c>
      <c r="AR66" s="14">
        <f t="shared" si="23"/>
        <v>3</v>
      </c>
      <c r="AS66" s="4">
        <f>W66/3</f>
        <v>33.333333333333336</v>
      </c>
      <c r="AT66" s="14">
        <f>C66/AS66*100</f>
        <v>3</v>
      </c>
      <c r="AV66" s="14"/>
      <c r="AW66" s="4">
        <v>6</v>
      </c>
    </row>
    <row r="67" spans="1:49" s="4" customFormat="1" ht="15.75" customHeight="1">
      <c r="A67" s="21" t="s">
        <v>56</v>
      </c>
      <c r="B67" s="20" t="s">
        <v>155</v>
      </c>
      <c r="C67" s="19">
        <v>1</v>
      </c>
      <c r="D67" s="32"/>
      <c r="E67" s="35"/>
      <c r="F67" s="34"/>
      <c r="G67" s="36"/>
      <c r="H67" s="34"/>
      <c r="I67" s="36"/>
      <c r="J67" s="22"/>
      <c r="K67" s="2"/>
      <c r="L67" s="12"/>
      <c r="M67" s="2"/>
      <c r="N67" s="13"/>
      <c r="O67" s="40"/>
      <c r="P67" s="1"/>
      <c r="Q67" s="40"/>
      <c r="R67" s="1"/>
      <c r="S67" s="8"/>
      <c r="T67" s="12"/>
      <c r="U67" s="14"/>
      <c r="V67" s="10"/>
      <c r="W67" s="5"/>
      <c r="X67" s="5"/>
      <c r="Y67" s="11"/>
      <c r="Z67" s="14"/>
      <c r="AB67" s="14"/>
      <c r="AD67" s="6"/>
      <c r="AE67" s="11"/>
      <c r="AF67" s="14"/>
      <c r="AH67" s="14"/>
      <c r="AJ67" s="14"/>
      <c r="AL67" s="14"/>
      <c r="AN67" s="14"/>
      <c r="AP67" s="14"/>
      <c r="AR67" s="14"/>
      <c r="AT67" s="14"/>
      <c r="AV67" s="14"/>
      <c r="AW67" s="4">
        <v>56</v>
      </c>
    </row>
    <row r="68" spans="1:49" s="4" customFormat="1" ht="15.75" customHeight="1">
      <c r="A68" s="21" t="s">
        <v>35</v>
      </c>
      <c r="B68" s="20" t="s">
        <v>156</v>
      </c>
      <c r="C68" s="19">
        <v>1</v>
      </c>
      <c r="D68" s="32">
        <v>29.77476038338658</v>
      </c>
      <c r="E68" s="35">
        <f>C68/D68</f>
        <v>0.03358549278394764</v>
      </c>
      <c r="F68" s="33">
        <v>12.286750164798944</v>
      </c>
      <c r="G68" s="36">
        <f>C68/F68</f>
        <v>0.08138848650678686</v>
      </c>
      <c r="H68" s="33">
        <v>29.44549763033175</v>
      </c>
      <c r="I68" s="36">
        <f>C68/H68</f>
        <v>0.033961049412522135</v>
      </c>
      <c r="J68" s="22">
        <v>5.33</v>
      </c>
      <c r="K68" s="2">
        <f>C68/J68</f>
        <v>0.18761726078799248</v>
      </c>
      <c r="L68" s="12">
        <v>7.92</v>
      </c>
      <c r="M68" s="2">
        <f>C68/L68</f>
        <v>0.12626262626262627</v>
      </c>
      <c r="N68" s="13">
        <v>8</v>
      </c>
      <c r="O68" s="40">
        <f>C68/N68</f>
        <v>0.125</v>
      </c>
      <c r="P68" s="1">
        <v>4</v>
      </c>
      <c r="Q68" s="40">
        <f>C68/P68</f>
        <v>0.25</v>
      </c>
      <c r="R68" s="1"/>
      <c r="S68" s="8"/>
      <c r="T68" s="12"/>
      <c r="U68" s="14"/>
      <c r="V68" s="10">
        <v>80</v>
      </c>
      <c r="W68" s="5">
        <v>40</v>
      </c>
      <c r="X68" s="5"/>
      <c r="Y68" s="11">
        <f>V68/10</f>
        <v>8</v>
      </c>
      <c r="Z68" s="14">
        <f>C68/Y68</f>
        <v>0.125</v>
      </c>
      <c r="AA68" s="4">
        <f>W68/10</f>
        <v>4</v>
      </c>
      <c r="AB68" s="14">
        <f>C68/AA68</f>
        <v>0.25</v>
      </c>
      <c r="AD68" s="6"/>
      <c r="AE68" s="11">
        <f>V68/5</f>
        <v>16</v>
      </c>
      <c r="AF68" s="14">
        <f>C68/AE68</f>
        <v>0.0625</v>
      </c>
      <c r="AG68" s="4">
        <f>W68/5</f>
        <v>8</v>
      </c>
      <c r="AH68" s="14">
        <f>C68/AG68</f>
        <v>0.125</v>
      </c>
      <c r="AJ68" s="14"/>
      <c r="AK68" s="4">
        <f>V68/8</f>
        <v>10</v>
      </c>
      <c r="AL68" s="14">
        <f>C68/AK68</f>
        <v>0.1</v>
      </c>
      <c r="AM68" s="4">
        <f>W68/8</f>
        <v>5</v>
      </c>
      <c r="AN68" s="14">
        <f>C68/AM68</f>
        <v>0.2</v>
      </c>
      <c r="AP68" s="14"/>
      <c r="AQ68" s="4">
        <f>V68/3</f>
        <v>26.666666666666668</v>
      </c>
      <c r="AR68" s="14">
        <f>C68/AQ68*100</f>
        <v>3.75</v>
      </c>
      <c r="AS68" s="4">
        <f>W68/3</f>
        <v>13.333333333333334</v>
      </c>
      <c r="AT68" s="14">
        <f>C68/AS68*100</f>
        <v>7.5</v>
      </c>
      <c r="AV68" s="14"/>
      <c r="AW68" s="4">
        <v>35</v>
      </c>
    </row>
    <row r="69" spans="1:49" s="4" customFormat="1" ht="15.75" customHeight="1">
      <c r="A69" s="21" t="s">
        <v>61</v>
      </c>
      <c r="B69" s="20" t="s">
        <v>157</v>
      </c>
      <c r="C69" s="19">
        <v>1</v>
      </c>
      <c r="D69" s="32"/>
      <c r="E69" s="35"/>
      <c r="F69" s="34"/>
      <c r="G69" s="36"/>
      <c r="H69" s="34"/>
      <c r="I69" s="36"/>
      <c r="J69" s="22"/>
      <c r="K69" s="2"/>
      <c r="L69" s="12">
        <v>13.24</v>
      </c>
      <c r="M69" s="2">
        <f>C69/L69</f>
        <v>0.0755287009063444</v>
      </c>
      <c r="N69" s="13">
        <v>14.93</v>
      </c>
      <c r="O69" s="40">
        <f>C69/N69</f>
        <v>0.06697923643670463</v>
      </c>
      <c r="P69" s="1"/>
      <c r="Q69" s="40"/>
      <c r="R69" s="1"/>
      <c r="S69" s="8"/>
      <c r="T69" s="12"/>
      <c r="U69" s="14"/>
      <c r="V69" s="10">
        <v>200</v>
      </c>
      <c r="W69" s="5"/>
      <c r="X69" s="5"/>
      <c r="Y69" s="11">
        <f>V69/10</f>
        <v>20</v>
      </c>
      <c r="Z69" s="14">
        <f>C69/Y69</f>
        <v>0.05</v>
      </c>
      <c r="AB69" s="14"/>
      <c r="AD69" s="6"/>
      <c r="AE69" s="11">
        <f>V69/5</f>
        <v>40</v>
      </c>
      <c r="AF69" s="14">
        <f>C69/AE69</f>
        <v>0.025</v>
      </c>
      <c r="AH69" s="14"/>
      <c r="AJ69" s="14"/>
      <c r="AK69" s="4">
        <f>V69/8</f>
        <v>25</v>
      </c>
      <c r="AL69" s="14">
        <f>C69/AK69</f>
        <v>0.04</v>
      </c>
      <c r="AN69" s="14"/>
      <c r="AP69" s="14"/>
      <c r="AQ69" s="4">
        <f>V69/3</f>
        <v>66.66666666666667</v>
      </c>
      <c r="AR69" s="14">
        <f>C69/AQ69*100</f>
        <v>1.5</v>
      </c>
      <c r="AT69" s="14"/>
      <c r="AV69" s="14"/>
      <c r="AW69" s="4">
        <v>61</v>
      </c>
    </row>
    <row r="70" spans="1:49" s="4" customFormat="1" ht="15.75" customHeight="1">
      <c r="A70" s="21" t="s">
        <v>41</v>
      </c>
      <c r="B70" s="20" t="s">
        <v>158</v>
      </c>
      <c r="C70" s="19">
        <v>1</v>
      </c>
      <c r="D70" s="32"/>
      <c r="E70" s="35"/>
      <c r="F70" s="34"/>
      <c r="G70" s="36"/>
      <c r="H70" s="34"/>
      <c r="I70" s="36"/>
      <c r="J70" s="22"/>
      <c r="K70" s="24"/>
      <c r="L70" s="12"/>
      <c r="M70" s="24"/>
      <c r="N70" s="13">
        <v>2.5</v>
      </c>
      <c r="O70" s="40">
        <f>C70/N70</f>
        <v>0.4</v>
      </c>
      <c r="P70" s="25">
        <v>10</v>
      </c>
      <c r="Q70" s="40">
        <f>C70/P70</f>
        <v>0.1</v>
      </c>
      <c r="R70" s="25">
        <v>0.71</v>
      </c>
      <c r="S70" s="26">
        <f>C70/R70</f>
        <v>1.4084507042253522</v>
      </c>
      <c r="T70" s="12"/>
      <c r="U70" s="14"/>
      <c r="V70" s="10">
        <v>30</v>
      </c>
      <c r="W70" s="5">
        <v>30</v>
      </c>
      <c r="X70" s="5">
        <v>15</v>
      </c>
      <c r="Y70" s="11">
        <f>V70/10</f>
        <v>3</v>
      </c>
      <c r="Z70" s="14">
        <f>C70/Y70</f>
        <v>0.3333333333333333</v>
      </c>
      <c r="AA70" s="4">
        <f>W70/10</f>
        <v>3</v>
      </c>
      <c r="AB70" s="14">
        <f>C70/AA70</f>
        <v>0.3333333333333333</v>
      </c>
      <c r="AC70" s="4">
        <f>X70/10</f>
        <v>1.5</v>
      </c>
      <c r="AD70" s="6">
        <f>C70/AC70</f>
        <v>0.6666666666666666</v>
      </c>
      <c r="AE70" s="11">
        <f>V70/5</f>
        <v>6</v>
      </c>
      <c r="AF70" s="14">
        <f>C70/AE70</f>
        <v>0.16666666666666666</v>
      </c>
      <c r="AG70" s="4">
        <f>W70/5</f>
        <v>6</v>
      </c>
      <c r="AH70" s="14">
        <f>C70/AG70</f>
        <v>0.16666666666666666</v>
      </c>
      <c r="AI70" s="4">
        <f>X70/5</f>
        <v>3</v>
      </c>
      <c r="AJ70" s="14">
        <f>C70/AI70</f>
        <v>0.3333333333333333</v>
      </c>
      <c r="AK70" s="4">
        <f>V70/8</f>
        <v>3.75</v>
      </c>
      <c r="AL70" s="14">
        <f>C70/AK70</f>
        <v>0.26666666666666666</v>
      </c>
      <c r="AM70" s="4">
        <f>W70/8</f>
        <v>3.75</v>
      </c>
      <c r="AN70" s="14">
        <f>C70/AM70</f>
        <v>0.26666666666666666</v>
      </c>
      <c r="AO70" s="4">
        <f>X70/8</f>
        <v>1.875</v>
      </c>
      <c r="AP70" s="14">
        <f>C70/AO70</f>
        <v>0.5333333333333333</v>
      </c>
      <c r="AQ70" s="4">
        <f>V70/3</f>
        <v>10</v>
      </c>
      <c r="AR70" s="14">
        <f>C70/AQ70*100</f>
        <v>10</v>
      </c>
      <c r="AS70" s="4">
        <f>W70/3</f>
        <v>10</v>
      </c>
      <c r="AT70" s="14">
        <f>C70/AS70*100</f>
        <v>10</v>
      </c>
      <c r="AU70" s="4">
        <f>X70/3</f>
        <v>5</v>
      </c>
      <c r="AV70" s="14">
        <f>C70/AU70</f>
        <v>0.2</v>
      </c>
      <c r="AW70" s="4">
        <v>41</v>
      </c>
    </row>
    <row r="71" spans="1:48" s="49" customFormat="1" ht="15.75" customHeight="1">
      <c r="A71" s="87" t="s">
        <v>190</v>
      </c>
      <c r="B71" s="43"/>
      <c r="C71" s="44"/>
      <c r="D71" s="45"/>
      <c r="E71" s="46"/>
      <c r="F71" s="47"/>
      <c r="G71" s="48"/>
      <c r="H71" s="47"/>
      <c r="I71" s="48"/>
      <c r="L71" s="43"/>
      <c r="M71" s="50"/>
      <c r="N71" s="51"/>
      <c r="O71" s="52"/>
      <c r="P71" s="51"/>
      <c r="Q71" s="52"/>
      <c r="R71" s="51"/>
      <c r="S71" s="52"/>
      <c r="T71" s="43"/>
      <c r="U71" s="53"/>
      <c r="V71" s="54"/>
      <c r="W71" s="54"/>
      <c r="X71" s="54"/>
      <c r="Z71" s="14"/>
      <c r="AB71" s="14"/>
      <c r="AD71" s="14"/>
      <c r="AF71" s="14"/>
      <c r="AH71" s="14"/>
      <c r="AJ71" s="14"/>
      <c r="AL71" s="14"/>
      <c r="AN71" s="14"/>
      <c r="AP71" s="14"/>
      <c r="AR71" s="14"/>
      <c r="AT71" s="14"/>
      <c r="AV71" s="14"/>
    </row>
    <row r="72" spans="1:48" s="4" customFormat="1" ht="15.75" customHeight="1">
      <c r="A72" s="88"/>
      <c r="B72" s="27" t="s">
        <v>165</v>
      </c>
      <c r="C72" s="23">
        <v>1</v>
      </c>
      <c r="D72" s="32">
        <v>2.639376996805112</v>
      </c>
      <c r="E72" s="35">
        <f>C72/D72</f>
        <v>0.3788772885459222</v>
      </c>
      <c r="F72" s="33">
        <v>1.0891562294001318</v>
      </c>
      <c r="G72" s="36">
        <f>C72/F72</f>
        <v>0.9181419276743834</v>
      </c>
      <c r="H72" s="33">
        <v>2.610189573459716</v>
      </c>
      <c r="I72" s="36">
        <f>C72/H72</f>
        <v>0.3831139355424421</v>
      </c>
      <c r="J72" s="22">
        <v>1.05</v>
      </c>
      <c r="K72" s="42">
        <f aca="true" t="shared" si="24" ref="K72:K77">C72/J72</f>
        <v>0.9523809523809523</v>
      </c>
      <c r="L72" s="22"/>
      <c r="M72" s="42"/>
      <c r="N72" s="25"/>
      <c r="O72" s="40"/>
      <c r="P72" s="25"/>
      <c r="Q72" s="40"/>
      <c r="R72" s="25"/>
      <c r="S72" s="40"/>
      <c r="T72" s="22"/>
      <c r="U72" s="14"/>
      <c r="V72" s="5"/>
      <c r="W72" s="5"/>
      <c r="X72" s="55"/>
      <c r="Z72" s="14"/>
      <c r="AB72" s="14"/>
      <c r="AD72" s="14"/>
      <c r="AF72" s="14"/>
      <c r="AH72" s="14"/>
      <c r="AJ72" s="14"/>
      <c r="AL72" s="14"/>
      <c r="AN72" s="14"/>
      <c r="AP72" s="14"/>
      <c r="AR72" s="14"/>
      <c r="AT72" s="14"/>
      <c r="AV72" s="14"/>
    </row>
    <row r="73" spans="1:48" s="4" customFormat="1" ht="15.75" customHeight="1">
      <c r="A73" s="88"/>
      <c r="B73" s="27" t="s">
        <v>166</v>
      </c>
      <c r="C73" s="23">
        <v>1</v>
      </c>
      <c r="D73" s="32"/>
      <c r="E73" s="35"/>
      <c r="F73" s="34"/>
      <c r="G73" s="36"/>
      <c r="H73" s="34"/>
      <c r="I73" s="36"/>
      <c r="J73" s="22">
        <v>0.95</v>
      </c>
      <c r="K73" s="42">
        <f t="shared" si="24"/>
        <v>1.0526315789473684</v>
      </c>
      <c r="L73" s="22"/>
      <c r="M73" s="42"/>
      <c r="N73" s="25"/>
      <c r="O73" s="40"/>
      <c r="P73" s="25"/>
      <c r="Q73" s="40"/>
      <c r="R73" s="25"/>
      <c r="S73" s="40"/>
      <c r="T73" s="22"/>
      <c r="U73" s="14"/>
      <c r="V73" s="5"/>
      <c r="W73" s="5"/>
      <c r="X73" s="55">
        <v>13.3</v>
      </c>
      <c r="Z73" s="14"/>
      <c r="AB73" s="14"/>
      <c r="AC73" s="4">
        <f>X73/10</f>
        <v>1.33</v>
      </c>
      <c r="AD73" s="14">
        <f>C73/AC73</f>
        <v>0.7518796992481203</v>
      </c>
      <c r="AF73" s="14"/>
      <c r="AH73" s="14"/>
      <c r="AI73" s="4">
        <f>X73/5</f>
        <v>2.66</v>
      </c>
      <c r="AJ73" s="14">
        <f>C73/AI73</f>
        <v>0.37593984962406013</v>
      </c>
      <c r="AL73" s="14"/>
      <c r="AN73" s="14"/>
      <c r="AO73" s="4">
        <f>X73/8</f>
        <v>1.6625</v>
      </c>
      <c r="AP73" s="14">
        <f>C73/AO73</f>
        <v>0.6015037593984962</v>
      </c>
      <c r="AR73" s="14"/>
      <c r="AT73" s="14"/>
      <c r="AU73" s="4">
        <f>X73/3</f>
        <v>4.433333333333334</v>
      </c>
      <c r="AV73" s="14">
        <f>C73/AU73</f>
        <v>0.22556390977443608</v>
      </c>
    </row>
    <row r="74" spans="1:48" s="4" customFormat="1" ht="15.75" customHeight="1">
      <c r="A74" s="88"/>
      <c r="B74" s="27" t="s">
        <v>170</v>
      </c>
      <c r="C74" s="23">
        <v>1</v>
      </c>
      <c r="D74" s="32">
        <v>3.162711090826107</v>
      </c>
      <c r="E74" s="35">
        <f>C74/D74</f>
        <v>0.31618442889097337</v>
      </c>
      <c r="F74" s="33">
        <v>1.3051134758451832</v>
      </c>
      <c r="G74" s="36">
        <f>C74/F74</f>
        <v>0.7662168987661447</v>
      </c>
      <c r="H74" s="33">
        <v>3.127736402617919</v>
      </c>
      <c r="I74" s="36">
        <f>C74/H74</f>
        <v>0.3197200375207447</v>
      </c>
      <c r="J74" s="22">
        <v>1</v>
      </c>
      <c r="K74" s="42">
        <f t="shared" si="24"/>
        <v>1</v>
      </c>
      <c r="L74" s="22"/>
      <c r="M74" s="42"/>
      <c r="N74" s="25"/>
      <c r="O74" s="40"/>
      <c r="P74" s="25"/>
      <c r="Q74" s="40"/>
      <c r="R74" s="25"/>
      <c r="S74" s="40"/>
      <c r="T74" s="22"/>
      <c r="U74" s="14"/>
      <c r="V74" s="5"/>
      <c r="W74" s="5"/>
      <c r="X74" s="55">
        <v>10</v>
      </c>
      <c r="Z74" s="14"/>
      <c r="AB74" s="14"/>
      <c r="AC74" s="4">
        <f>X74/10</f>
        <v>1</v>
      </c>
      <c r="AD74" s="14">
        <f>C74/AC74</f>
        <v>1</v>
      </c>
      <c r="AF74" s="14"/>
      <c r="AH74" s="14"/>
      <c r="AI74" s="4">
        <f>X74/5</f>
        <v>2</v>
      </c>
      <c r="AJ74" s="14">
        <f>C74/AI74</f>
        <v>0.5</v>
      </c>
      <c r="AL74" s="14"/>
      <c r="AN74" s="14"/>
      <c r="AO74" s="4">
        <f>X74/8</f>
        <v>1.25</v>
      </c>
      <c r="AP74" s="14">
        <f>C74/AO74</f>
        <v>0.8</v>
      </c>
      <c r="AR74" s="14"/>
      <c r="AT74" s="14"/>
      <c r="AU74" s="4">
        <f>X74/3</f>
        <v>3.3333333333333335</v>
      </c>
      <c r="AV74" s="14">
        <f>C74/AU74</f>
        <v>0.3</v>
      </c>
    </row>
    <row r="75" spans="1:48" s="4" customFormat="1" ht="15.75" customHeight="1">
      <c r="A75" s="88"/>
      <c r="B75" s="22" t="s">
        <v>164</v>
      </c>
      <c r="C75" s="23">
        <v>1</v>
      </c>
      <c r="D75" s="32">
        <v>1.533163</v>
      </c>
      <c r="E75" s="35">
        <f>C75/D75</f>
        <v>0.6522463691075248</v>
      </c>
      <c r="F75" s="33">
        <v>0.6326697</v>
      </c>
      <c r="G75" s="36">
        <f>C75/F75</f>
        <v>1.5806035914158683</v>
      </c>
      <c r="H75" s="33">
        <v>1.516209</v>
      </c>
      <c r="I75" s="36">
        <f>C75/H75</f>
        <v>0.65953968087513</v>
      </c>
      <c r="J75" s="22">
        <v>0.13</v>
      </c>
      <c r="K75" s="42">
        <f t="shared" si="24"/>
        <v>7.692307692307692</v>
      </c>
      <c r="L75" s="22"/>
      <c r="M75" s="42"/>
      <c r="N75" s="25"/>
      <c r="O75" s="40"/>
      <c r="P75" s="25"/>
      <c r="Q75" s="40"/>
      <c r="R75" s="25"/>
      <c r="S75" s="40"/>
      <c r="T75" s="22"/>
      <c r="U75" s="14"/>
      <c r="V75" s="5"/>
      <c r="W75" s="5"/>
      <c r="X75" s="55">
        <v>2.5</v>
      </c>
      <c r="Z75" s="14"/>
      <c r="AB75" s="14"/>
      <c r="AC75" s="4">
        <f>((X75*30)/12.5)/10</f>
        <v>0.6</v>
      </c>
      <c r="AD75" s="14">
        <f>C75/AC75</f>
        <v>1.6666666666666667</v>
      </c>
      <c r="AF75" s="14"/>
      <c r="AH75" s="14"/>
      <c r="AI75" s="4">
        <f>((X75*30)/12.5)/5</f>
        <v>1.2</v>
      </c>
      <c r="AJ75" s="14">
        <f>C75/AI75</f>
        <v>0.8333333333333334</v>
      </c>
      <c r="AL75" s="14"/>
      <c r="AN75" s="14"/>
      <c r="AO75" s="4">
        <f>((X75*30)/12.5)/8</f>
        <v>0.75</v>
      </c>
      <c r="AP75" s="14">
        <f>C75/AO75</f>
        <v>1.3333333333333333</v>
      </c>
      <c r="AR75" s="14"/>
      <c r="AT75" s="14"/>
      <c r="AU75" s="4">
        <f>((X75*30)/12.5)/3</f>
        <v>2</v>
      </c>
      <c r="AV75" s="14">
        <f>C75/AU75</f>
        <v>0.5</v>
      </c>
    </row>
    <row r="76" spans="1:48" s="4" customFormat="1" ht="15.75" customHeight="1">
      <c r="A76" s="88"/>
      <c r="B76" s="27" t="s">
        <v>167</v>
      </c>
      <c r="C76" s="23">
        <v>1</v>
      </c>
      <c r="D76" s="32">
        <v>0.4171611136467367</v>
      </c>
      <c r="E76" s="35">
        <f>C76/D76</f>
        <v>2.397155361050328</v>
      </c>
      <c r="F76" s="33">
        <v>0.17214426970524532</v>
      </c>
      <c r="G76" s="36">
        <f>C76/F76</f>
        <v>5.809080962800875</v>
      </c>
      <c r="H76" s="33">
        <v>0.4125479575716543</v>
      </c>
      <c r="I76" s="36">
        <f>C76/H76</f>
        <v>2.4239606126914657</v>
      </c>
      <c r="J76" s="22">
        <v>0.12</v>
      </c>
      <c r="K76" s="42">
        <f t="shared" si="24"/>
        <v>8.333333333333334</v>
      </c>
      <c r="L76" s="22"/>
      <c r="M76" s="42"/>
      <c r="N76" s="25"/>
      <c r="O76" s="40"/>
      <c r="P76" s="25"/>
      <c r="Q76" s="40"/>
      <c r="R76" s="25">
        <v>0.18</v>
      </c>
      <c r="S76" s="40">
        <f>C76/R76</f>
        <v>5.555555555555555</v>
      </c>
      <c r="T76" s="22"/>
      <c r="U76" s="14"/>
      <c r="V76" s="5"/>
      <c r="W76" s="5"/>
      <c r="X76" s="55">
        <v>2.7</v>
      </c>
      <c r="Z76" s="14"/>
      <c r="AB76" s="14"/>
      <c r="AC76" s="4">
        <f>X76/10</f>
        <v>0.27</v>
      </c>
      <c r="AD76" s="14">
        <f>C76/AC76</f>
        <v>3.7037037037037033</v>
      </c>
      <c r="AF76" s="14"/>
      <c r="AH76" s="14"/>
      <c r="AI76" s="4">
        <f>X76/5</f>
        <v>0.54</v>
      </c>
      <c r="AJ76" s="14">
        <f>C76/AI76</f>
        <v>1.8518518518518516</v>
      </c>
      <c r="AL76" s="14"/>
      <c r="AN76" s="14"/>
      <c r="AO76" s="4">
        <f>X76/8</f>
        <v>0.3375</v>
      </c>
      <c r="AP76" s="14">
        <f>C76/AO76</f>
        <v>2.962962962962963</v>
      </c>
      <c r="AR76" s="14"/>
      <c r="AT76" s="14"/>
      <c r="AU76" s="4">
        <f>X76/3</f>
        <v>0.9</v>
      </c>
      <c r="AV76" s="14">
        <f>C76/AU76</f>
        <v>1.1111111111111112</v>
      </c>
    </row>
    <row r="77" spans="1:48" s="106" customFormat="1" ht="15.75" customHeight="1">
      <c r="A77" s="92"/>
      <c r="B77" s="93" t="s">
        <v>168</v>
      </c>
      <c r="C77" s="94">
        <v>1</v>
      </c>
      <c r="D77" s="95"/>
      <c r="E77" s="96"/>
      <c r="F77" s="97"/>
      <c r="G77" s="98"/>
      <c r="H77" s="97"/>
      <c r="I77" s="98"/>
      <c r="J77" s="97">
        <v>0.21</v>
      </c>
      <c r="K77" s="99">
        <f t="shared" si="24"/>
        <v>4.761904761904762</v>
      </c>
      <c r="L77" s="100"/>
      <c r="M77" s="99"/>
      <c r="N77" s="101"/>
      <c r="O77" s="102"/>
      <c r="P77" s="101"/>
      <c r="Q77" s="102"/>
      <c r="R77" s="101"/>
      <c r="S77" s="102"/>
      <c r="T77" s="100"/>
      <c r="U77" s="103"/>
      <c r="V77" s="104"/>
      <c r="W77" s="104"/>
      <c r="X77" s="105"/>
      <c r="Z77" s="103"/>
      <c r="AB77" s="103"/>
      <c r="AD77" s="103"/>
      <c r="AF77" s="103"/>
      <c r="AH77" s="103"/>
      <c r="AJ77" s="103"/>
      <c r="AL77" s="103"/>
      <c r="AN77" s="103"/>
      <c r="AP77" s="103"/>
      <c r="AR77" s="103"/>
      <c r="AT77" s="103"/>
      <c r="AV77" s="103"/>
    </row>
    <row r="78" spans="1:48" s="4" customFormat="1" ht="15.75" customHeight="1">
      <c r="A78" s="107" t="s">
        <v>189</v>
      </c>
      <c r="B78" s="27"/>
      <c r="C78" s="23"/>
      <c r="D78" s="32"/>
      <c r="E78" s="35"/>
      <c r="F78" s="33"/>
      <c r="G78" s="36"/>
      <c r="H78" s="33"/>
      <c r="I78" s="36"/>
      <c r="J78" s="22"/>
      <c r="K78" s="42"/>
      <c r="L78" s="22"/>
      <c r="M78" s="42"/>
      <c r="N78" s="25"/>
      <c r="O78" s="40"/>
      <c r="P78" s="25"/>
      <c r="Q78" s="40"/>
      <c r="R78" s="25"/>
      <c r="S78" s="40"/>
      <c r="T78" s="22"/>
      <c r="U78" s="14"/>
      <c r="V78" s="5"/>
      <c r="W78" s="5"/>
      <c r="X78" s="55"/>
      <c r="Z78" s="14"/>
      <c r="AB78" s="14"/>
      <c r="AD78" s="14"/>
      <c r="AF78" s="14"/>
      <c r="AH78" s="14"/>
      <c r="AJ78" s="14"/>
      <c r="AL78" s="14"/>
      <c r="AN78" s="14"/>
      <c r="AP78" s="14"/>
      <c r="AR78" s="14"/>
      <c r="AT78" s="14"/>
      <c r="AV78" s="14"/>
    </row>
    <row r="79" spans="1:48" s="4" customFormat="1" ht="15.75" customHeight="1" thickBot="1">
      <c r="A79" s="89"/>
      <c r="B79" s="79" t="s">
        <v>194</v>
      </c>
      <c r="C79" s="80">
        <v>1</v>
      </c>
      <c r="D79" s="81">
        <v>1.5049</v>
      </c>
      <c r="E79" s="82">
        <f>C79/D79</f>
        <v>0.6644959797993223</v>
      </c>
      <c r="F79" s="83">
        <v>0.621</v>
      </c>
      <c r="G79" s="84">
        <f>C79/F79</f>
        <v>1.6103059581320451</v>
      </c>
      <c r="H79" s="83">
        <v>1.4883</v>
      </c>
      <c r="I79" s="84">
        <f>C79/H79</f>
        <v>0.6719075455217363</v>
      </c>
      <c r="J79" s="83">
        <v>1.33</v>
      </c>
      <c r="K79" s="85">
        <f>C79/J79</f>
        <v>0.7518796992481203</v>
      </c>
      <c r="L79" s="37"/>
      <c r="M79" s="85"/>
      <c r="N79" s="17"/>
      <c r="O79" s="41"/>
      <c r="P79" s="17"/>
      <c r="Q79" s="41"/>
      <c r="R79" s="17"/>
      <c r="S79" s="41"/>
      <c r="T79" s="37"/>
      <c r="U79" s="18"/>
      <c r="V79" s="16"/>
      <c r="W79" s="16"/>
      <c r="X79" s="86"/>
      <c r="Y79" s="15"/>
      <c r="Z79" s="18"/>
      <c r="AA79" s="15"/>
      <c r="AB79" s="18"/>
      <c r="AC79" s="15"/>
      <c r="AD79" s="18"/>
      <c r="AE79" s="15"/>
      <c r="AF79" s="18"/>
      <c r="AG79" s="15"/>
      <c r="AH79" s="18"/>
      <c r="AI79" s="15"/>
      <c r="AJ79" s="18"/>
      <c r="AK79" s="15"/>
      <c r="AL79" s="18"/>
      <c r="AM79" s="15"/>
      <c r="AN79" s="18"/>
      <c r="AO79" s="15"/>
      <c r="AP79" s="18"/>
      <c r="AQ79" s="15"/>
      <c r="AR79" s="18"/>
      <c r="AS79" s="15"/>
      <c r="AT79" s="18"/>
      <c r="AU79" s="15"/>
      <c r="AV79" s="18"/>
    </row>
    <row r="80" spans="1:24" s="77" customFormat="1" ht="15.75" customHeight="1">
      <c r="A80" s="75"/>
      <c r="B80" s="27"/>
      <c r="C80" s="75"/>
      <c r="D80" s="75"/>
      <c r="E80" s="75"/>
      <c r="F80" s="75"/>
      <c r="G80" s="75"/>
      <c r="H80" s="75"/>
      <c r="I80" s="75"/>
      <c r="J80" s="27"/>
      <c r="K80" s="27"/>
      <c r="L80" s="27"/>
      <c r="M80" s="27"/>
      <c r="N80" s="76"/>
      <c r="O80" s="76"/>
      <c r="P80" s="76"/>
      <c r="Q80" s="76"/>
      <c r="R80" s="76"/>
      <c r="S80" s="76"/>
      <c r="T80" s="27"/>
      <c r="V80" s="75"/>
      <c r="W80" s="75"/>
      <c r="X80" s="75"/>
    </row>
    <row r="81" s="78" customFormat="1" ht="15"/>
    <row r="82" ht="36" customHeight="1">
      <c r="A82" s="38" t="s">
        <v>161</v>
      </c>
    </row>
    <row r="83" spans="1:39" ht="126.75" customHeight="1">
      <c r="A83" s="122" t="s">
        <v>195</v>
      </c>
      <c r="B83" s="123"/>
      <c r="C83" s="123"/>
      <c r="D83" s="123"/>
      <c r="E83" s="123"/>
      <c r="F83" s="123"/>
      <c r="G83" s="123"/>
      <c r="H83" s="123"/>
      <c r="I83" s="123"/>
      <c r="J83" s="123"/>
      <c r="K83" s="123"/>
      <c r="L83" s="123"/>
      <c r="M83" s="123"/>
      <c r="N83" s="123"/>
      <c r="O83" s="123"/>
      <c r="P83" s="123"/>
      <c r="Q83" s="123"/>
      <c r="R83" s="123"/>
      <c r="S83" s="124"/>
      <c r="T83" s="124"/>
      <c r="U83" s="124"/>
      <c r="V83" s="28"/>
      <c r="W83" s="28"/>
      <c r="X83" s="28"/>
      <c r="Y83" s="28"/>
      <c r="Z83" s="28"/>
      <c r="AA83" s="28"/>
      <c r="AB83" s="28"/>
      <c r="AC83" s="28"/>
      <c r="AD83" s="28"/>
      <c r="AE83" s="28"/>
      <c r="AF83" s="28"/>
      <c r="AG83" s="28"/>
      <c r="AH83" s="28"/>
      <c r="AI83" s="28"/>
      <c r="AJ83" s="28"/>
      <c r="AK83" s="28"/>
      <c r="AL83" s="28"/>
      <c r="AM83" s="28"/>
    </row>
  </sheetData>
  <sheetProtection/>
  <mergeCells count="15">
    <mergeCell ref="D3:I3"/>
    <mergeCell ref="Y3:AD3"/>
    <mergeCell ref="AE3:AJ3"/>
    <mergeCell ref="AK3:AP3"/>
    <mergeCell ref="AQ3:AV3"/>
    <mergeCell ref="A83:U83"/>
    <mergeCell ref="V2:AV2"/>
    <mergeCell ref="J2:K2"/>
    <mergeCell ref="L2:M2"/>
    <mergeCell ref="T2:U2"/>
    <mergeCell ref="N2:S2"/>
    <mergeCell ref="J3:K3"/>
    <mergeCell ref="L3:M3"/>
    <mergeCell ref="T3:U3"/>
    <mergeCell ref="N3:S3"/>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 Stefan Leucht</dc:creator>
  <cp:keywords/>
  <dc:description/>
  <cp:lastModifiedBy>Prof. Stefan Leucht</cp:lastModifiedBy>
  <dcterms:created xsi:type="dcterms:W3CDTF">2014-08-03T16:03:02Z</dcterms:created>
  <dcterms:modified xsi:type="dcterms:W3CDTF">2020-03-02T10:12:53Z</dcterms:modified>
  <cp:category/>
  <cp:version/>
  <cp:contentType/>
  <cp:contentStatus/>
</cp:coreProperties>
</file>